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checkCompatibility="1" autoCompressPictures="0"/>
  <bookViews>
    <workbookView xWindow="240" yWindow="180" windowWidth="25360" windowHeight="14360" tabRatio="841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  <sheet name="Yhteensopivuusraportti" sheetId="20" r:id="rId19"/>
  </sheets>
  <calcPr calcId="140001" concurrentCalc="0"/>
  <webPublishing allowPng="1" targetScreenSize="1024x768" dpi="72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3" l="1"/>
  <c r="B9" i="3"/>
  <c r="B10" i="3"/>
  <c r="B9" i="2"/>
  <c r="D26" i="5"/>
  <c r="F30" i="3"/>
  <c r="D42" i="5"/>
  <c r="F50" i="3"/>
  <c r="D58" i="5"/>
  <c r="F70" i="3"/>
  <c r="F10" i="3"/>
  <c r="D26" i="4"/>
  <c r="F29" i="3"/>
  <c r="D42" i="4"/>
  <c r="F49" i="3"/>
  <c r="D58" i="4"/>
  <c r="F69" i="3"/>
  <c r="F9" i="3"/>
  <c r="F42" i="5"/>
  <c r="C42" i="5"/>
  <c r="E42" i="5"/>
  <c r="D6" i="5"/>
  <c r="H42" i="5"/>
  <c r="C58" i="4"/>
  <c r="E58" i="4"/>
  <c r="F58" i="4"/>
  <c r="D7" i="4"/>
  <c r="C69" i="3"/>
  <c r="C58" i="5"/>
  <c r="E58" i="5"/>
  <c r="F58" i="5"/>
  <c r="D7" i="5"/>
  <c r="C70" i="3"/>
  <c r="C58" i="2"/>
  <c r="D58" i="2"/>
  <c r="E58" i="2"/>
  <c r="F58" i="2"/>
  <c r="D7" i="2"/>
  <c r="C68" i="3"/>
  <c r="G70" i="3"/>
  <c r="G69" i="3"/>
  <c r="E70" i="3"/>
  <c r="E69" i="3"/>
  <c r="G50" i="3"/>
  <c r="E42" i="4"/>
  <c r="G49" i="3"/>
  <c r="E50" i="3"/>
  <c r="C42" i="4"/>
  <c r="E49" i="3"/>
  <c r="E26" i="5"/>
  <c r="G30" i="3"/>
  <c r="E26" i="4"/>
  <c r="G29" i="3"/>
  <c r="C26" i="5"/>
  <c r="E30" i="3"/>
  <c r="C26" i="4"/>
  <c r="E29" i="3"/>
  <c r="C50" i="3"/>
  <c r="C42" i="2"/>
  <c r="D42" i="2"/>
  <c r="E42" i="2"/>
  <c r="F42" i="2"/>
  <c r="D6" i="2"/>
  <c r="C48" i="3"/>
  <c r="F42" i="4"/>
  <c r="D6" i="4"/>
  <c r="C49" i="3"/>
  <c r="F42" i="7"/>
  <c r="G42" i="7"/>
  <c r="C42" i="7"/>
  <c r="D42" i="7"/>
  <c r="E42" i="7"/>
  <c r="D6" i="7"/>
  <c r="C52" i="3"/>
  <c r="F42" i="8"/>
  <c r="G42" i="8"/>
  <c r="C42" i="8"/>
  <c r="D42" i="8"/>
  <c r="E42" i="8"/>
  <c r="D6" i="8"/>
  <c r="C53" i="3"/>
  <c r="F42" i="6"/>
  <c r="C42" i="6"/>
  <c r="D42" i="6"/>
  <c r="E42" i="6"/>
  <c r="D6" i="6"/>
  <c r="C51" i="3"/>
  <c r="C42" i="9"/>
  <c r="D42" i="9"/>
  <c r="E42" i="9"/>
  <c r="D6" i="9"/>
  <c r="C54" i="3"/>
  <c r="D50" i="3"/>
  <c r="D49" i="3"/>
  <c r="C26" i="2"/>
  <c r="D26" i="2"/>
  <c r="E26" i="2"/>
  <c r="D5" i="2"/>
  <c r="C28" i="3"/>
  <c r="D5" i="4"/>
  <c r="C29" i="3"/>
  <c r="D5" i="5"/>
  <c r="C30" i="3"/>
  <c r="F26" i="7"/>
  <c r="G26" i="7"/>
  <c r="C26" i="7"/>
  <c r="D26" i="7"/>
  <c r="E26" i="7"/>
  <c r="D5" i="7"/>
  <c r="C32" i="3"/>
  <c r="G26" i="8"/>
  <c r="C26" i="8"/>
  <c r="D26" i="8"/>
  <c r="E26" i="8"/>
  <c r="D5" i="8"/>
  <c r="C33" i="3"/>
  <c r="G26" i="6"/>
  <c r="C26" i="6"/>
  <c r="D26" i="6"/>
  <c r="E26" i="6"/>
  <c r="D5" i="6"/>
  <c r="C31" i="3"/>
  <c r="C26" i="9"/>
  <c r="D26" i="9"/>
  <c r="E26" i="9"/>
  <c r="D5" i="9"/>
  <c r="C34" i="3"/>
  <c r="D30" i="3"/>
  <c r="D29" i="3"/>
  <c r="F58" i="7"/>
  <c r="G58" i="7"/>
  <c r="C58" i="7"/>
  <c r="D58" i="7"/>
  <c r="E58" i="7"/>
  <c r="D7" i="7"/>
  <c r="C72" i="3"/>
  <c r="F58" i="8"/>
  <c r="G58" i="8"/>
  <c r="C58" i="8"/>
  <c r="D58" i="8"/>
  <c r="E58" i="8"/>
  <c r="D7" i="8"/>
  <c r="C73" i="3"/>
  <c r="F58" i="6"/>
  <c r="G58" i="6"/>
  <c r="C58" i="6"/>
  <c r="D58" i="6"/>
  <c r="E58" i="6"/>
  <c r="D7" i="6"/>
  <c r="C71" i="3"/>
  <c r="C58" i="9"/>
  <c r="D58" i="9"/>
  <c r="E58" i="9"/>
  <c r="D7" i="9"/>
  <c r="C74" i="3"/>
  <c r="D70" i="3"/>
  <c r="E7" i="5"/>
  <c r="H21" i="4"/>
  <c r="H15" i="4"/>
  <c r="H17" i="4"/>
  <c r="E5" i="4"/>
  <c r="H58" i="4"/>
  <c r="H42" i="4"/>
  <c r="H26" i="5"/>
  <c r="F26" i="4"/>
  <c r="H26" i="4"/>
  <c r="H58" i="2"/>
  <c r="H42" i="2"/>
  <c r="F26" i="2"/>
  <c r="H26" i="2"/>
  <c r="B5" i="2"/>
  <c r="E6" i="4"/>
  <c r="F26" i="6"/>
  <c r="D28" i="3"/>
  <c r="E5" i="2"/>
  <c r="G9" i="3"/>
  <c r="G68" i="3"/>
  <c r="G28" i="3"/>
  <c r="G48" i="3"/>
  <c r="G8" i="3"/>
  <c r="F68" i="3"/>
  <c r="F28" i="3"/>
  <c r="F48" i="3"/>
  <c r="F8" i="3"/>
  <c r="E68" i="3"/>
  <c r="E28" i="3"/>
  <c r="E48" i="3"/>
  <c r="E8" i="3"/>
  <c r="E9" i="3"/>
  <c r="E10" i="3"/>
  <c r="G10" i="3"/>
  <c r="G26" i="4"/>
  <c r="D69" i="3"/>
  <c r="E7" i="4"/>
  <c r="E10" i="4"/>
  <c r="D9" i="3"/>
  <c r="G42" i="6"/>
  <c r="D48" i="3"/>
  <c r="E6" i="2"/>
  <c r="D68" i="3"/>
  <c r="E7" i="2"/>
  <c r="E10" i="2"/>
  <c r="D8" i="3"/>
  <c r="D10" i="2"/>
  <c r="C8" i="3"/>
  <c r="E5" i="5"/>
  <c r="E6" i="5"/>
  <c r="E10" i="5"/>
  <c r="D10" i="3"/>
  <c r="G58" i="4"/>
  <c r="D10" i="4"/>
  <c r="C9" i="3"/>
  <c r="D10" i="6"/>
  <c r="C11" i="3"/>
  <c r="D10" i="5"/>
  <c r="C10" i="3"/>
  <c r="D33" i="3"/>
  <c r="E5" i="8"/>
  <c r="D53" i="3"/>
  <c r="E6" i="8"/>
  <c r="D73" i="3"/>
  <c r="E7" i="8"/>
  <c r="E10" i="8"/>
  <c r="D13" i="3"/>
  <c r="B11" i="3"/>
  <c r="H55" i="2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G42" i="2"/>
  <c r="H25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G58" i="2"/>
  <c r="G26" i="2"/>
  <c r="D11" i="2"/>
  <c r="D9" i="2"/>
  <c r="F26" i="5"/>
  <c r="G26" i="5"/>
  <c r="F26" i="9"/>
  <c r="G26" i="9"/>
  <c r="C26" i="10"/>
  <c r="D26" i="10"/>
  <c r="E26" i="10"/>
  <c r="F26" i="10"/>
  <c r="G26" i="10"/>
  <c r="D5" i="10"/>
  <c r="C35" i="3"/>
  <c r="C26" i="11"/>
  <c r="D26" i="11"/>
  <c r="E26" i="11"/>
  <c r="F26" i="11"/>
  <c r="G26" i="11"/>
  <c r="D5" i="11"/>
  <c r="C36" i="3"/>
  <c r="C26" i="12"/>
  <c r="D26" i="12"/>
  <c r="E26" i="12"/>
  <c r="F26" i="12"/>
  <c r="G26" i="12"/>
  <c r="D5" i="12"/>
  <c r="C37" i="3"/>
  <c r="C26" i="13"/>
  <c r="D26" i="13"/>
  <c r="E26" i="13"/>
  <c r="F26" i="13"/>
  <c r="G26" i="13"/>
  <c r="D5" i="13"/>
  <c r="C38" i="3"/>
  <c r="C26" i="14"/>
  <c r="D26" i="14"/>
  <c r="E26" i="14"/>
  <c r="F26" i="14"/>
  <c r="G26" i="14"/>
  <c r="D5" i="14"/>
  <c r="C39" i="3"/>
  <c r="C26" i="15"/>
  <c r="D26" i="15"/>
  <c r="E26" i="15"/>
  <c r="F26" i="15"/>
  <c r="G26" i="15"/>
  <c r="D5" i="15"/>
  <c r="C40" i="3"/>
  <c r="C26" i="16"/>
  <c r="D26" i="16"/>
  <c r="E26" i="16"/>
  <c r="F26" i="16"/>
  <c r="G26" i="16"/>
  <c r="D5" i="16"/>
  <c r="C41" i="3"/>
  <c r="C26" i="17"/>
  <c r="D26" i="17"/>
  <c r="E26" i="17"/>
  <c r="F26" i="17"/>
  <c r="G26" i="17"/>
  <c r="D5" i="17"/>
  <c r="C42" i="3"/>
  <c r="G58" i="5"/>
  <c r="F58" i="9"/>
  <c r="G58" i="9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77" i="3"/>
  <c r="C78" i="3"/>
  <c r="C79" i="3"/>
  <c r="C80" i="3"/>
  <c r="C81" i="3"/>
  <c r="C82" i="3"/>
  <c r="E11" i="2"/>
  <c r="E9" i="2"/>
  <c r="G42" i="4"/>
  <c r="G42" i="5"/>
  <c r="F42" i="9"/>
  <c r="G42" i="9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57" i="3"/>
  <c r="C58" i="3"/>
  <c r="C59" i="3"/>
  <c r="C60" i="3"/>
  <c r="C61" i="3"/>
  <c r="C62" i="3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D37" i="3"/>
  <c r="E5" i="12"/>
  <c r="D77" i="3"/>
  <c r="E7" i="12"/>
  <c r="D57" i="3"/>
  <c r="E6" i="12"/>
  <c r="E9" i="12"/>
  <c r="E10" i="12"/>
  <c r="E11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D38" i="3"/>
  <c r="E5" i="13"/>
  <c r="D78" i="3"/>
  <c r="E7" i="13"/>
  <c r="D58" i="3"/>
  <c r="E6" i="13"/>
  <c r="E10" i="13"/>
  <c r="E11" i="13"/>
  <c r="E9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D39" i="3"/>
  <c r="E5" i="14"/>
  <c r="D79" i="3"/>
  <c r="E7" i="14"/>
  <c r="D59" i="3"/>
  <c r="E6" i="14"/>
  <c r="E10" i="14"/>
  <c r="E11" i="14"/>
  <c r="E9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D40" i="3"/>
  <c r="E5" i="15"/>
  <c r="D80" i="3"/>
  <c r="E7" i="15"/>
  <c r="D60" i="3"/>
  <c r="E6" i="15"/>
  <c r="E10" i="15"/>
  <c r="E11" i="15"/>
  <c r="E9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D41" i="3"/>
  <c r="E5" i="16"/>
  <c r="D81" i="3"/>
  <c r="E7" i="16"/>
  <c r="D61" i="3"/>
  <c r="E6" i="16"/>
  <c r="E9" i="16"/>
  <c r="E10" i="16"/>
  <c r="E11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D42" i="3"/>
  <c r="E5" i="17"/>
  <c r="D82" i="3"/>
  <c r="E7" i="17"/>
  <c r="D62" i="3"/>
  <c r="E6" i="17"/>
  <c r="E10" i="17"/>
  <c r="E11" i="17"/>
  <c r="E9" i="17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0" i="4"/>
  <c r="H19" i="4"/>
  <c r="H18" i="4"/>
  <c r="H16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B8" i="4"/>
  <c r="D9" i="4"/>
  <c r="D11" i="4"/>
  <c r="E9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1" i="5"/>
  <c r="E11" i="5"/>
  <c r="E9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1" i="6"/>
  <c r="D31" i="3"/>
  <c r="E5" i="6"/>
  <c r="D71" i="3"/>
  <c r="E7" i="6"/>
  <c r="D51" i="3"/>
  <c r="E6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D32" i="3"/>
  <c r="E5" i="7"/>
  <c r="D72" i="3"/>
  <c r="E7" i="7"/>
  <c r="D52" i="3"/>
  <c r="E6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10" i="8"/>
  <c r="D9" i="8"/>
  <c r="D11" i="8"/>
  <c r="E9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D34" i="3"/>
  <c r="E5" i="9"/>
  <c r="D74" i="3"/>
  <c r="E7" i="9"/>
  <c r="D54" i="3"/>
  <c r="E6" i="9"/>
  <c r="E10" i="9"/>
  <c r="E11" i="9"/>
  <c r="E9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10" i="10"/>
  <c r="D11" i="10"/>
  <c r="B8" i="10"/>
  <c r="D9" i="10"/>
  <c r="D35" i="3"/>
  <c r="E5" i="10"/>
  <c r="D75" i="3"/>
  <c r="E7" i="10"/>
  <c r="D55" i="3"/>
  <c r="E6" i="10"/>
  <c r="E9" i="10"/>
  <c r="E10" i="10"/>
  <c r="E11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10" i="11"/>
  <c r="D11" i="11"/>
  <c r="B8" i="11"/>
  <c r="D9" i="11"/>
  <c r="D36" i="3"/>
  <c r="E5" i="11"/>
  <c r="D76" i="3"/>
  <c r="E7" i="11"/>
  <c r="D56" i="3"/>
  <c r="E6" i="11"/>
  <c r="E9" i="11"/>
  <c r="E10" i="11"/>
  <c r="E11" i="11"/>
  <c r="B32" i="19"/>
  <c r="B17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F74" i="3"/>
  <c r="F73" i="3"/>
  <c r="F72" i="3"/>
  <c r="F71" i="3"/>
  <c r="E73" i="3"/>
  <c r="E72" i="3"/>
  <c r="E71" i="3"/>
  <c r="E74" i="3"/>
  <c r="C13" i="3"/>
  <c r="B22" i="3"/>
  <c r="B21" i="3"/>
  <c r="B20" i="3"/>
  <c r="B19" i="3"/>
  <c r="B18" i="3"/>
  <c r="B17" i="3"/>
  <c r="B16" i="3"/>
  <c r="B15" i="3"/>
  <c r="B14" i="3"/>
  <c r="B13" i="3"/>
  <c r="B12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I30" i="3"/>
  <c r="H30" i="3"/>
  <c r="I49" i="3"/>
  <c r="I29" i="3"/>
  <c r="F4" i="3"/>
  <c r="I48" i="3"/>
  <c r="I28" i="3"/>
  <c r="H48" i="3"/>
  <c r="H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I14" i="3"/>
  <c r="G21" i="3"/>
  <c r="F18" i="3"/>
  <c r="I32" i="3"/>
  <c r="E51" i="3"/>
  <c r="E18" i="3"/>
  <c r="C20" i="3"/>
  <c r="I9" i="3"/>
  <c r="H9" i="3"/>
  <c r="F12" i="3"/>
  <c r="E11" i="3"/>
  <c r="C18" i="3"/>
  <c r="E21" i="3"/>
  <c r="C21" i="3"/>
  <c r="E20" i="3"/>
  <c r="E17" i="3"/>
  <c r="G17" i="3"/>
  <c r="I17" i="3"/>
  <c r="G19" i="3"/>
  <c r="H13" i="3"/>
  <c r="I8" i="3"/>
  <c r="H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H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11" i="3"/>
  <c r="D12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<sst xmlns="http://schemas.openxmlformats.org/spreadsheetml/2006/main" count="1308" uniqueCount="107">
  <si>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</si>
  <si>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</si>
  <si>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</si>
  <si>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</si>
  <si>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</si>
  <si>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</si>
  <si>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</si>
  <si>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</si>
  <si>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</si>
  <si>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</si>
  <si>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</si>
  <si>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</si>
  <si>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</si>
  <si>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</si>
  <si>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</si>
  <si>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</si>
  <si>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</si>
  <si>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</si>
  <si>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</si>
  <si>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</si>
  <si>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</si>
  <si>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</si>
  <si>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</si>
  <si>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</si>
  <si>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</si>
  <si>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</si>
  <si>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</si>
  <si>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</si>
  <si>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</si>
  <si>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</si>
  <si>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</si>
  <si>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</si>
  <si>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</si>
  <si>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</si>
  <si>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</si>
  <si>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</si>
  <si>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</si>
  <si>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</si>
  <si>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</si>
  <si>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</si>
  <si>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</si>
  <si>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</si>
  <si>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</si>
  <si>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</si>
  <si>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</si>
  <si>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</si>
  <si>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</si>
  <si>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</si>
  <si>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</si>
  <si>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</si>
  <si>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</si>
  <si>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</si>
  <si>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</si>
  <si>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</si>
  <si>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</si>
  <si>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</si>
  <si>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</si>
  <si>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</si>
  <si>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</si>
  <si>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</si>
  <si>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</si>
  <si>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</si>
  <si>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</si>
  <si>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</si>
  <si>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</si>
  <si>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</si>
  <si>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</si>
  <si>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</si>
  <si>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</si>
  <si>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</si>
  <si>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</si>
  <si>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</si>
  <si>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</si>
  <si>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</si>
  <si>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</si>
  <si>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</si>
  <si>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</si>
  <si>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</si>
  <si>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</si>
  <si>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</si>
  <si>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</si>
  <si>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</si>
  <si>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</si>
  <si>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</si>
  <si>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</si>
  <si>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</si>
  <si>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</si>
  <si>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</si>
  <si>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</si>
  <si>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</si>
  <si>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Ämmässuo, Espoo</t>
  </si>
  <si>
    <t>Yhteensopivuusraportti: F3C pistelaskenta poppis.xlsx</t>
  </si>
  <si>
    <t>Suorita kohteessa: 23.4.2015 21:53</t>
  </si>
  <si>
    <t>Seuraavia tämän työkirjan ominaisuuksia ei tueta Excelin aiemmissa versioissa. Nämä ominaisuudet menetetään tai niistä otetaan käyttöön rajoitettu muoto, jos työkirja tallennetaan aiemmassa tiedostomuodossa.</t>
  </si>
  <si>
    <t>Huomattava toimintojen menetys</t>
  </si>
  <si>
    <t>Esiintymien määrä</t>
  </si>
  <si>
    <t>Versio</t>
  </si>
  <si>
    <t>Tämä tiedosto sisälsi alunperin ominaisuuksia, joita Excelin tämä versio ei tunnistanut. Nämä ominaisuudet eivät säily, kun OpenXML-tiedosto tallennetaan XLSB-tiedostomuodossa tai päinvastoin.</t>
  </si>
  <si>
    <t>Excel 2007</t>
  </si>
  <si>
    <t>Vesivehmaa</t>
  </si>
  <si>
    <t>Petri Kivikoski</t>
  </si>
  <si>
    <t>Timo Juska</t>
  </si>
  <si>
    <t>Santeri Sirkiä</t>
  </si>
  <si>
    <t>Koippa</t>
  </si>
  <si>
    <t>Pekka</t>
  </si>
  <si>
    <t>Sami</t>
  </si>
  <si>
    <t>Toni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</si>
</sst>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14" fontId="3" fillId="0" borderId="3" xfId="0" applyNumberFormat="1" applyFont="1" applyFill="1" applyBorder="1"/>
    <xf numFmtId="0" fontId="2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4" xfId="0" applyNumberFormat="1" applyBorder="1" applyAlignment="1">
      <alignment vertical="top" wrapText="1"/>
    </xf>
    <xf numFmtId="0" fontId="0" fillId="0" borderId="5" xfId="0" applyNumberFormat="1" applyBorder="1" applyAlignment="1">
      <alignment vertical="top" wrapText="1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5" xfId="0" applyNumberFormat="1" applyBorder="1" applyAlignment="1">
      <alignment horizontal="center" vertical="top" wrapText="1"/>
    </xf>
    <xf numFmtId="0" fontId="0" fillId="0" borderId="6" xfId="0" applyNumberFormat="1" applyBorder="1" applyAlignment="1">
      <alignment horizontal="center" vertical="top" wrapText="1"/>
    </xf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theme" Target="theme/theme1.xml"/><Relationship Id="rId21" Type="http://schemas.openxmlformats.org/officeDocument/2006/relationships/styles" Target="styles.xml"/><Relationship Id="rId22" Type="http://schemas.openxmlformats.org/officeDocument/2006/relationships/sharedStrings" Target="sharedStrings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workbookViewId="0">
      <selection activeCell="B15" sqref="B15"/>
    </sheetView>
  </sheetViews>
  <sheetFormatPr baseColWidth="10" defaultColWidth="8.83203125" defaultRowHeight="14" x14ac:dyDescent="0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99</v>
      </c>
    </row>
    <row r="5" spans="1:8">
      <c r="A5" s="1" t="s">
        <v>11</v>
      </c>
      <c r="B5" s="10">
        <v>42217</v>
      </c>
    </row>
    <row r="6" spans="1:8">
      <c r="A6" s="1" t="s">
        <v>55</v>
      </c>
      <c r="B6" t="s">
        <v>62</v>
      </c>
    </row>
    <row r="8" spans="1:8">
      <c r="A8" s="62" t="s">
        <v>13</v>
      </c>
      <c r="B8" s="62"/>
      <c r="D8" s="62" t="s">
        <v>57</v>
      </c>
      <c r="E8" s="62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100</v>
      </c>
    </row>
    <row r="11" spans="1:8">
      <c r="A11" s="1" t="s">
        <v>15</v>
      </c>
      <c r="B11" s="52" t="s">
        <v>101</v>
      </c>
    </row>
    <row r="12" spans="1:8">
      <c r="A12" s="1" t="s">
        <v>16</v>
      </c>
      <c r="B12" s="52" t="s">
        <v>102</v>
      </c>
    </row>
    <row r="13" spans="1:8">
      <c r="A13" s="1" t="s">
        <v>17</v>
      </c>
      <c r="B13" s="52" t="s">
        <v>103</v>
      </c>
    </row>
    <row r="14" spans="1:8">
      <c r="A14" s="1" t="s">
        <v>18</v>
      </c>
      <c r="B14" s="52" t="s">
        <v>106</v>
      </c>
    </row>
    <row r="15" spans="1:8">
      <c r="A15" s="1" t="s">
        <v>19</v>
      </c>
      <c r="B15" s="52" t="s">
        <v>104</v>
      </c>
    </row>
    <row r="16" spans="1:8">
      <c r="A16" s="1" t="s">
        <v>20</v>
      </c>
      <c r="B16" s="49" t="s">
        <v>105</v>
      </c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tabSelected="1" workbookViewId="0">
      <selection activeCell="E5" sqref="E5"/>
    </sheetView>
  </sheetViews>
  <sheetFormatPr baseColWidth="10" defaultColWidth="8.83203125" defaultRowHeight="14" x14ac:dyDescent="0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">
        <v>99</v>
      </c>
      <c r="C4" s="1" t="s">
        <v>11</v>
      </c>
      <c r="D4" s="26">
        <v>42217</v>
      </c>
      <c r="E4" s="1" t="s">
        <v>12</v>
      </c>
      <c r="F4" s="63" t="str">
        <f>Kilpailu!B6</f>
        <v>Popular</v>
      </c>
      <c r="G4" s="63"/>
      <c r="H4" s="63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Petri Kivikoski</v>
      </c>
      <c r="C8" s="20">
        <f>SUM(C28,C48,C68)-'1'!D10</f>
        <v>214</v>
      </c>
      <c r="D8" s="22">
        <f>SUM(D28,D48,D68)-'1'!E10</f>
        <v>1618.1248218865776</v>
      </c>
      <c r="E8" s="20">
        <f t="shared" ref="E8:G10" si="0">SUM(E28,E48,E68)</f>
        <v>98</v>
      </c>
      <c r="F8" s="20">
        <f t="shared" si="0"/>
        <v>99</v>
      </c>
      <c r="G8" s="20">
        <f t="shared" si="0"/>
        <v>116</v>
      </c>
      <c r="H8" s="20">
        <f t="shared" ref="E8:I14" si="1">SUM(H28,H48,H68)</f>
        <v>0</v>
      </c>
      <c r="I8" s="20">
        <f t="shared" si="1"/>
        <v>180</v>
      </c>
      <c r="J8" s="22">
        <f t="shared" ref="J8:J14" si="2">LARGE(D$8:D$22,1)-D8</f>
        <v>381.87517811342241</v>
      </c>
    </row>
    <row r="9" spans="1:10">
      <c r="A9" s="21" t="s">
        <v>15</v>
      </c>
      <c r="B9" s="20" t="str">
        <f>Kilpailu!B$11</f>
        <v>Timo Juska</v>
      </c>
      <c r="C9" s="20">
        <f>SUM(C29,C49,C69)-'2'!D10</f>
        <v>243</v>
      </c>
      <c r="D9" s="22">
        <f>SUM(D29,D49,D69)-'2'!E10</f>
        <v>1910.4477611940297</v>
      </c>
      <c r="E9" s="20">
        <f t="shared" si="0"/>
        <v>114</v>
      </c>
      <c r="F9" s="20">
        <f t="shared" si="0"/>
        <v>120</v>
      </c>
      <c r="G9" s="20">
        <f t="shared" si="0"/>
        <v>123</v>
      </c>
      <c r="H9" s="20">
        <f t="shared" si="1"/>
        <v>0</v>
      </c>
      <c r="I9" s="20">
        <f t="shared" si="1"/>
        <v>180</v>
      </c>
      <c r="J9" s="22">
        <f t="shared" si="2"/>
        <v>89.552238805970319</v>
      </c>
    </row>
    <row r="10" spans="1:10">
      <c r="A10" s="21" t="s">
        <v>16</v>
      </c>
      <c r="B10" s="20" t="str">
        <f>Kilpailu!B$12</f>
        <v>Santeri Sirkiä</v>
      </c>
      <c r="C10" s="20">
        <f>SUM(C30,C50,C70)-'3'!D10</f>
        <v>253</v>
      </c>
      <c r="D10" s="22">
        <f>SUM(D30,D50,D70)-'3'!E10</f>
        <v>1880.0419390650056</v>
      </c>
      <c r="E10" s="20">
        <f t="shared" si="0"/>
        <v>111</v>
      </c>
      <c r="F10" s="20">
        <f t="shared" si="0"/>
        <v>117</v>
      </c>
      <c r="G10" s="20">
        <f t="shared" si="0"/>
        <v>136</v>
      </c>
      <c r="H10" s="20">
        <f t="shared" si="1"/>
        <v>0</v>
      </c>
      <c r="I10" s="20">
        <f t="shared" si="1"/>
        <v>180</v>
      </c>
      <c r="J10" s="22">
        <f t="shared" si="2"/>
        <v>119.95806093499436</v>
      </c>
    </row>
    <row r="11" spans="1:10">
      <c r="A11" s="21" t="s">
        <v>17</v>
      </c>
      <c r="B11" s="20" t="str">
        <f>Kilpailu!B$13</f>
        <v>Koippa</v>
      </c>
      <c r="C11" s="20">
        <f>SUM(C31,C51,C71)-'4'!D10</f>
        <v>212</v>
      </c>
      <c r="D11" s="22">
        <f>SUM(D31,D51,D71)-'4'!E10</f>
        <v>1620.1430862217835</v>
      </c>
      <c r="E11" s="20">
        <f t="shared" si="1"/>
        <v>96</v>
      </c>
      <c r="F11" s="20">
        <f t="shared" si="1"/>
        <v>101</v>
      </c>
      <c r="G11" s="20">
        <f t="shared" si="1"/>
        <v>109</v>
      </c>
      <c r="H11" s="20">
        <f t="shared" si="1"/>
        <v>0</v>
      </c>
      <c r="I11" s="20">
        <f t="shared" si="1"/>
        <v>180</v>
      </c>
      <c r="J11" s="22">
        <f t="shared" si="2"/>
        <v>379.85691377821649</v>
      </c>
    </row>
    <row r="12" spans="1:10">
      <c r="A12" s="21" t="s">
        <v>18</v>
      </c>
      <c r="B12" s="20" t="str">
        <f>Kilpailu!B$14</f>
        <v>Toni</v>
      </c>
      <c r="C12" s="20">
        <f>SUM(C32,C52,C72)-'5'!D10</f>
        <v>279</v>
      </c>
      <c r="D12" s="22">
        <f>SUM(D32,D52,D72)-'5'!E10</f>
        <v>2000</v>
      </c>
      <c r="E12" s="20">
        <f t="shared" si="1"/>
        <v>126</v>
      </c>
      <c r="F12" s="20">
        <f t="shared" si="1"/>
        <v>127</v>
      </c>
      <c r="G12" s="20">
        <f t="shared" si="1"/>
        <v>138</v>
      </c>
      <c r="H12" s="20">
        <f t="shared" si="1"/>
        <v>0</v>
      </c>
      <c r="I12" s="20">
        <f t="shared" si="1"/>
        <v>180</v>
      </c>
      <c r="J12" s="22">
        <f t="shared" si="2"/>
        <v>0</v>
      </c>
    </row>
    <row r="13" spans="1:10">
      <c r="A13" s="21" t="s">
        <v>19</v>
      </c>
      <c r="B13" s="20" t="str">
        <f>Kilpailu!B$15</f>
        <v>Pekka</v>
      </c>
      <c r="C13" s="20">
        <f>SUM(C33,C53,C73)-'6'!D10</f>
        <v>241</v>
      </c>
      <c r="D13" s="22">
        <f>SUM(D33,D53,D73)-'6'!E10</f>
        <v>1892.3152830886888</v>
      </c>
      <c r="E13" s="20">
        <f t="shared" si="1"/>
        <v>108</v>
      </c>
      <c r="F13" s="20">
        <f t="shared" si="1"/>
        <v>113</v>
      </c>
      <c r="G13" s="20">
        <f t="shared" si="1"/>
        <v>134</v>
      </c>
      <c r="H13" s="20">
        <f t="shared" si="1"/>
        <v>0</v>
      </c>
      <c r="I13" s="20">
        <f t="shared" si="1"/>
        <v>180</v>
      </c>
      <c r="J13" s="22">
        <f t="shared" si="2"/>
        <v>107.68471691131117</v>
      </c>
    </row>
    <row r="14" spans="1:10">
      <c r="A14" s="21" t="s">
        <v>20</v>
      </c>
      <c r="B14" s="20" t="str">
        <f>Kilpailu!B$16</f>
        <v>Sami</v>
      </c>
      <c r="C14" s="20">
        <f>SUM(C34,C54,C74)-'7'!D10</f>
        <v>161</v>
      </c>
      <c r="D14" s="22">
        <f>SUM(D34,D54,D74)-'7'!E10</f>
        <v>1250.7092635993586</v>
      </c>
      <c r="E14" s="20">
        <f t="shared" si="1"/>
        <v>72</v>
      </c>
      <c r="F14" s="20">
        <f t="shared" si="1"/>
        <v>75</v>
      </c>
      <c r="G14" s="20">
        <f t="shared" si="1"/>
        <v>93</v>
      </c>
      <c r="H14" s="20">
        <f t="shared" si="1"/>
        <v>0</v>
      </c>
      <c r="I14" s="20">
        <f t="shared" si="1"/>
        <v>300</v>
      </c>
      <c r="J14" s="22">
        <f t="shared" si="2"/>
        <v>749.29073640064144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3">SUM(E35,E55,E75)</f>
        <v>0</v>
      </c>
      <c r="F15" s="20">
        <f t="shared" si="3"/>
        <v>0</v>
      </c>
      <c r="G15" s="20">
        <f t="shared" si="3"/>
        <v>0</v>
      </c>
      <c r="H15" s="20">
        <f t="shared" si="3"/>
        <v>0</v>
      </c>
      <c r="I15" s="20">
        <f t="shared" si="3"/>
        <v>300</v>
      </c>
      <c r="J15" s="22">
        <f t="shared" ref="J15:J22" si="4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3"/>
        <v>0</v>
      </c>
      <c r="F16" s="20">
        <f t="shared" si="3"/>
        <v>0</v>
      </c>
      <c r="G16" s="20">
        <f t="shared" si="3"/>
        <v>0</v>
      </c>
      <c r="H16" s="20">
        <f t="shared" si="3"/>
        <v>0</v>
      </c>
      <c r="I16" s="20">
        <f t="shared" si="3"/>
        <v>300</v>
      </c>
      <c r="J16" s="22">
        <f t="shared" si="4"/>
        <v>2000</v>
      </c>
    </row>
    <row r="17" spans="1:10">
      <c r="A17" s="21" t="s">
        <v>23</v>
      </c>
      <c r="B17" s="20">
        <f>Kilpailu!B$19</f>
        <v>0</v>
      </c>
      <c r="C17" s="20">
        <f t="shared" ref="C17:C22" si="5">SUM(C37,C57,C77)</f>
        <v>0</v>
      </c>
      <c r="D17" s="22">
        <f t="shared" ref="D17:D22" si="6">SUM(D37,D57,D77)</f>
        <v>0</v>
      </c>
      <c r="E17" s="20">
        <f t="shared" si="3"/>
        <v>0</v>
      </c>
      <c r="F17" s="20">
        <f t="shared" si="3"/>
        <v>0</v>
      </c>
      <c r="G17" s="20">
        <f t="shared" si="3"/>
        <v>0</v>
      </c>
      <c r="H17" s="20">
        <f t="shared" si="3"/>
        <v>0</v>
      </c>
      <c r="I17" s="20">
        <f t="shared" si="3"/>
        <v>0</v>
      </c>
      <c r="J17" s="22">
        <f t="shared" si="4"/>
        <v>2000</v>
      </c>
    </row>
    <row r="18" spans="1:10">
      <c r="A18" s="21" t="s">
        <v>24</v>
      </c>
      <c r="B18" s="20">
        <f>Kilpailu!B$20</f>
        <v>0</v>
      </c>
      <c r="C18" s="20">
        <f t="shared" si="5"/>
        <v>0</v>
      </c>
      <c r="D18" s="22">
        <f t="shared" si="6"/>
        <v>0</v>
      </c>
      <c r="E18" s="20">
        <f t="shared" si="3"/>
        <v>0</v>
      </c>
      <c r="F18" s="20">
        <f t="shared" si="3"/>
        <v>0</v>
      </c>
      <c r="G18" s="20">
        <f t="shared" si="3"/>
        <v>0</v>
      </c>
      <c r="H18" s="20">
        <f t="shared" si="3"/>
        <v>0</v>
      </c>
      <c r="I18" s="20">
        <f t="shared" si="3"/>
        <v>0</v>
      </c>
      <c r="J18" s="22">
        <f t="shared" si="4"/>
        <v>2000</v>
      </c>
    </row>
    <row r="19" spans="1:10">
      <c r="A19" s="21" t="s">
        <v>25</v>
      </c>
      <c r="B19" s="20">
        <f>Kilpailu!B$21</f>
        <v>0</v>
      </c>
      <c r="C19" s="20">
        <f t="shared" si="5"/>
        <v>0</v>
      </c>
      <c r="D19" s="22">
        <f t="shared" si="6"/>
        <v>0</v>
      </c>
      <c r="E19" s="20">
        <f t="shared" si="3"/>
        <v>0</v>
      </c>
      <c r="F19" s="20">
        <f t="shared" si="3"/>
        <v>0</v>
      </c>
      <c r="G19" s="20">
        <f t="shared" si="3"/>
        <v>0</v>
      </c>
      <c r="H19" s="20">
        <f t="shared" si="3"/>
        <v>0</v>
      </c>
      <c r="I19" s="20">
        <f t="shared" si="3"/>
        <v>0</v>
      </c>
      <c r="J19" s="22">
        <f t="shared" si="4"/>
        <v>2000</v>
      </c>
    </row>
    <row r="20" spans="1:10">
      <c r="A20" s="21" t="s">
        <v>26</v>
      </c>
      <c r="B20" s="20">
        <f>Kilpailu!B$22</f>
        <v>0</v>
      </c>
      <c r="C20" s="20">
        <f t="shared" si="5"/>
        <v>0</v>
      </c>
      <c r="D20" s="22">
        <f t="shared" si="6"/>
        <v>0</v>
      </c>
      <c r="E20" s="20">
        <f t="shared" si="3"/>
        <v>0</v>
      </c>
      <c r="F20" s="20">
        <f t="shared" si="3"/>
        <v>0</v>
      </c>
      <c r="G20" s="20">
        <f t="shared" si="3"/>
        <v>0</v>
      </c>
      <c r="H20" s="20">
        <f t="shared" si="3"/>
        <v>0</v>
      </c>
      <c r="I20" s="20">
        <f t="shared" si="3"/>
        <v>0</v>
      </c>
      <c r="J20" s="22">
        <f t="shared" si="4"/>
        <v>2000</v>
      </c>
    </row>
    <row r="21" spans="1:10">
      <c r="A21" s="21" t="s">
        <v>27</v>
      </c>
      <c r="B21" s="20">
        <f>Kilpailu!B$23</f>
        <v>0</v>
      </c>
      <c r="C21" s="20">
        <f t="shared" si="5"/>
        <v>0</v>
      </c>
      <c r="D21" s="22">
        <f t="shared" si="6"/>
        <v>0</v>
      </c>
      <c r="E21" s="20">
        <f t="shared" si="3"/>
        <v>0</v>
      </c>
      <c r="F21" s="20">
        <f t="shared" si="3"/>
        <v>0</v>
      </c>
      <c r="G21" s="20">
        <f t="shared" si="3"/>
        <v>0</v>
      </c>
      <c r="H21" s="20">
        <f t="shared" si="3"/>
        <v>0</v>
      </c>
      <c r="I21" s="20">
        <f t="shared" si="3"/>
        <v>0</v>
      </c>
      <c r="J21" s="22">
        <f t="shared" si="4"/>
        <v>2000</v>
      </c>
    </row>
    <row r="22" spans="1:10">
      <c r="A22" s="21" t="s">
        <v>28</v>
      </c>
      <c r="B22" s="20">
        <f>Kilpailu!B$24</f>
        <v>0</v>
      </c>
      <c r="C22" s="20">
        <f t="shared" si="5"/>
        <v>0</v>
      </c>
      <c r="D22" s="22">
        <f t="shared" si="6"/>
        <v>0</v>
      </c>
      <c r="E22" s="20">
        <f t="shared" si="3"/>
        <v>0</v>
      </c>
      <c r="F22" s="20">
        <f t="shared" si="3"/>
        <v>0</v>
      </c>
      <c r="G22" s="20">
        <f t="shared" si="3"/>
        <v>0</v>
      </c>
      <c r="H22" s="20">
        <f t="shared" si="3"/>
        <v>0</v>
      </c>
      <c r="I22" s="20">
        <f t="shared" si="3"/>
        <v>0</v>
      </c>
      <c r="J22" s="22">
        <f t="shared" si="4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Petri Kivikoski</v>
      </c>
      <c r="C28" s="6">
        <f>'1'!D$5</f>
        <v>104</v>
      </c>
      <c r="D28" s="17">
        <f>C28/LARGE(C$28:C$42,1)*1000</f>
        <v>859.50413223140504</v>
      </c>
      <c r="E28" s="6">
        <f>'1'!C$26</f>
        <v>33</v>
      </c>
      <c r="F28" s="6">
        <f>'1'!D$26</f>
        <v>31</v>
      </c>
      <c r="G28" s="6">
        <f>'1'!E$26</f>
        <v>40</v>
      </c>
      <c r="H28" s="6">
        <f>'1'!F$26</f>
        <v>0</v>
      </c>
      <c r="I28" s="6">
        <f>'1'!G$26</f>
        <v>60</v>
      </c>
      <c r="J28" s="6">
        <f>LARGE(C$28:C$42,1)-C28</f>
        <v>17</v>
      </c>
    </row>
    <row r="29" spans="1:10">
      <c r="A29" s="5" t="s">
        <v>15</v>
      </c>
      <c r="B29" s="6" t="str">
        <f>Kilpailu!B$11</f>
        <v>Timo Juska</v>
      </c>
      <c r="C29" s="6">
        <f>'2'!D$5</f>
        <v>121</v>
      </c>
      <c r="D29" s="17">
        <f>C29/LARGE(C$28:C$42,1)*1000</f>
        <v>1000</v>
      </c>
      <c r="E29" s="6">
        <f>'2'!C$26</f>
        <v>42</v>
      </c>
      <c r="F29" s="6">
        <f>'2'!D$26</f>
        <v>41</v>
      </c>
      <c r="G29" s="6">
        <f>'2'!E$26</f>
        <v>38</v>
      </c>
      <c r="H29" s="6">
        <v>0</v>
      </c>
      <c r="I29" s="6">
        <f>'2'!G$26</f>
        <v>60</v>
      </c>
      <c r="J29" s="6">
        <f t="shared" ref="J29:J42" si="7">LARGE(C$28:C$42,1)-C29</f>
        <v>0</v>
      </c>
    </row>
    <row r="30" spans="1:10">
      <c r="A30" s="5" t="s">
        <v>16</v>
      </c>
      <c r="B30" s="6" t="str">
        <f>Kilpailu!B$12</f>
        <v>Santeri Sirkiä</v>
      </c>
      <c r="C30" s="6">
        <f>'3'!D$5</f>
        <v>111</v>
      </c>
      <c r="D30" s="17">
        <f>C30/LARGE(C$28:C$42,1)*1000</f>
        <v>917.35537190082653</v>
      </c>
      <c r="E30" s="6">
        <f>'3'!C$26</f>
        <v>36</v>
      </c>
      <c r="F30" s="6">
        <f>'3'!D$26</f>
        <v>36</v>
      </c>
      <c r="G30" s="6">
        <f>'3'!E$26</f>
        <v>39</v>
      </c>
      <c r="H30" s="6">
        <f>'3'!F$26</f>
        <v>0</v>
      </c>
      <c r="I30" s="6">
        <f>'3'!G$26</f>
        <v>60</v>
      </c>
      <c r="J30" s="6">
        <f t="shared" si="7"/>
        <v>10</v>
      </c>
    </row>
    <row r="31" spans="1:10">
      <c r="A31" s="5" t="s">
        <v>17</v>
      </c>
      <c r="B31" s="6" t="str">
        <f>Kilpailu!B$13</f>
        <v>Koippa</v>
      </c>
      <c r="C31" s="6">
        <f>'4'!D$5</f>
        <v>94</v>
      </c>
      <c r="D31" s="17">
        <f t="shared" ref="D31:D42" si="8">C31/LARGE(C$28:C$42,1)*1000</f>
        <v>776.85950413223134</v>
      </c>
      <c r="E31" s="6">
        <f>'4'!C$26</f>
        <v>30</v>
      </c>
      <c r="F31" s="6">
        <f>'4'!D$26</f>
        <v>33</v>
      </c>
      <c r="G31" s="6">
        <f>'4'!E$26</f>
        <v>31</v>
      </c>
      <c r="H31" s="6">
        <f>'4'!F$26</f>
        <v>0</v>
      </c>
      <c r="I31" s="6">
        <f>'4'!G$26</f>
        <v>60</v>
      </c>
      <c r="J31" s="6">
        <f t="shared" si="7"/>
        <v>27</v>
      </c>
    </row>
    <row r="32" spans="1:10">
      <c r="A32" s="5" t="s">
        <v>18</v>
      </c>
      <c r="B32" s="6" t="str">
        <f>Kilpailu!B$14</f>
        <v>Toni</v>
      </c>
      <c r="C32" s="6">
        <f>'5'!D$5</f>
        <v>112</v>
      </c>
      <c r="D32" s="17">
        <f t="shared" si="8"/>
        <v>925.61983471074382</v>
      </c>
      <c r="E32" s="6">
        <f>'5'!C$26</f>
        <v>35</v>
      </c>
      <c r="F32" s="6">
        <f>'5'!D$26</f>
        <v>36</v>
      </c>
      <c r="G32" s="6">
        <f>'5'!E$26</f>
        <v>41</v>
      </c>
      <c r="H32" s="6">
        <f>'5'!F$26</f>
        <v>0</v>
      </c>
      <c r="I32" s="6">
        <f>'5'!G$26</f>
        <v>60</v>
      </c>
      <c r="J32" s="6">
        <f t="shared" si="7"/>
        <v>9</v>
      </c>
    </row>
    <row r="33" spans="1:10">
      <c r="A33" s="5" t="s">
        <v>19</v>
      </c>
      <c r="B33" s="6" t="str">
        <f>Kilpailu!B$15</f>
        <v>Pekka</v>
      </c>
      <c r="C33" s="6">
        <f>'6'!D$5</f>
        <v>117</v>
      </c>
      <c r="D33" s="17">
        <f t="shared" si="8"/>
        <v>966.94214876033061</v>
      </c>
      <c r="E33" s="6">
        <f>'6'!C$26</f>
        <v>34</v>
      </c>
      <c r="F33" s="6">
        <f>'6'!D$26</f>
        <v>38</v>
      </c>
      <c r="G33" s="6">
        <f>'6'!E$26</f>
        <v>45</v>
      </c>
      <c r="H33" s="6">
        <f>'6'!F$26</f>
        <v>0</v>
      </c>
      <c r="I33" s="6">
        <f>'6'!G$26</f>
        <v>60</v>
      </c>
      <c r="J33" s="6">
        <f t="shared" si="7"/>
        <v>4</v>
      </c>
    </row>
    <row r="34" spans="1:10">
      <c r="A34" s="5" t="s">
        <v>20</v>
      </c>
      <c r="B34" s="6" t="str">
        <f>Kilpailu!B$16</f>
        <v>Sami</v>
      </c>
      <c r="C34" s="6">
        <f>'7'!D$5</f>
        <v>80</v>
      </c>
      <c r="D34" s="17">
        <f t="shared" si="8"/>
        <v>661.15702479338847</v>
      </c>
      <c r="E34" s="6">
        <f>'7'!C$26</f>
        <v>24</v>
      </c>
      <c r="F34" s="6">
        <f>'7'!D$26</f>
        <v>26</v>
      </c>
      <c r="G34" s="6">
        <f>'7'!E$26</f>
        <v>30</v>
      </c>
      <c r="H34" s="6">
        <f>'7'!F$26</f>
        <v>0</v>
      </c>
      <c r="I34" s="6">
        <f>'7'!G$26</f>
        <v>100</v>
      </c>
      <c r="J34" s="6">
        <f t="shared" si="7"/>
        <v>41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8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121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8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121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8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121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8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121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8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121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8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121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8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121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8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121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Petri Kivikoski</v>
      </c>
      <c r="C48" s="15">
        <f>'1'!D$6</f>
        <v>99</v>
      </c>
      <c r="D48" s="18">
        <f>C48/LARGE(C$48:C$62,1)*1000</f>
        <v>738.80597014925377</v>
      </c>
      <c r="E48" s="15">
        <f>'1'!C$42</f>
        <v>32</v>
      </c>
      <c r="F48" s="15">
        <f>'1'!D$42</f>
        <v>32</v>
      </c>
      <c r="G48" s="15">
        <f>'1'!E$42</f>
        <v>35</v>
      </c>
      <c r="H48" s="15">
        <f>'1'!F$42</f>
        <v>0</v>
      </c>
      <c r="I48" s="15">
        <f>'1'!G$42</f>
        <v>60</v>
      </c>
      <c r="J48" s="15">
        <f>LARGE(C$48:C$62,1)-C48</f>
        <v>35</v>
      </c>
    </row>
    <row r="49" spans="1:10">
      <c r="A49" s="16" t="s">
        <v>15</v>
      </c>
      <c r="B49" s="15" t="str">
        <f>Kilpailu!B$11</f>
        <v>Timo Juska</v>
      </c>
      <c r="C49" s="15">
        <f>'2'!D$6</f>
        <v>122</v>
      </c>
      <c r="D49" s="18">
        <f>C49/LARGE(C$48:C$62,1)*1000</f>
        <v>910.44776119402979</v>
      </c>
      <c r="E49" s="15">
        <f>'2'!C$42</f>
        <v>39</v>
      </c>
      <c r="F49" s="15">
        <f>'2'!D$42</f>
        <v>40</v>
      </c>
      <c r="G49" s="15">
        <f>'2'!E$42</f>
        <v>43</v>
      </c>
      <c r="H49" s="15">
        <v>0</v>
      </c>
      <c r="I49" s="15">
        <f>'2'!G$42</f>
        <v>60</v>
      </c>
      <c r="J49" s="15">
        <f t="shared" ref="J49:J62" si="9">LARGE(C$48:C$62,1)-C49</f>
        <v>12</v>
      </c>
    </row>
    <row r="50" spans="1:10">
      <c r="A50" s="16" t="s">
        <v>16</v>
      </c>
      <c r="B50" s="15" t="str">
        <f>Kilpailu!B$12</f>
        <v>Santeri Sirkiä</v>
      </c>
      <c r="C50" s="15">
        <f>'3'!D$6</f>
        <v>129</v>
      </c>
      <c r="D50" s="18">
        <f>C50/LARGE(C$48:C$62,1)*1000</f>
        <v>962.68656716417911</v>
      </c>
      <c r="E50" s="15">
        <f>'3'!C$42</f>
        <v>39</v>
      </c>
      <c r="F50" s="15">
        <f>'3'!D$42</f>
        <v>41</v>
      </c>
      <c r="G50" s="15">
        <f>'3'!E$42</f>
        <v>49</v>
      </c>
      <c r="H50" s="15">
        <f>'3'!F$42</f>
        <v>0</v>
      </c>
      <c r="I50" s="15">
        <f>'3'!G$42</f>
        <v>60</v>
      </c>
      <c r="J50" s="15">
        <f t="shared" si="9"/>
        <v>5</v>
      </c>
    </row>
    <row r="51" spans="1:10">
      <c r="A51" s="16" t="s">
        <v>17</v>
      </c>
      <c r="B51" s="15" t="str">
        <f>Kilpailu!B$13</f>
        <v>Koippa</v>
      </c>
      <c r="C51" s="15">
        <f>'4'!D$6</f>
        <v>113</v>
      </c>
      <c r="D51" s="18">
        <f t="shared" ref="D51:D62" si="10">C51/LARGE(C$48:C$62,1)*1000</f>
        <v>843.28358208955228</v>
      </c>
      <c r="E51" s="15">
        <f>'4'!C$42</f>
        <v>37</v>
      </c>
      <c r="F51" s="15">
        <f>'4'!D$42</f>
        <v>37</v>
      </c>
      <c r="G51" s="15">
        <f>'4'!E$42</f>
        <v>39</v>
      </c>
      <c r="H51" s="15">
        <f>'4'!F$42</f>
        <v>0</v>
      </c>
      <c r="I51" s="15">
        <f>'4'!G$42</f>
        <v>60</v>
      </c>
      <c r="J51" s="15">
        <f t="shared" si="9"/>
        <v>21</v>
      </c>
    </row>
    <row r="52" spans="1:10">
      <c r="A52" s="16" t="s">
        <v>18</v>
      </c>
      <c r="B52" s="15" t="str">
        <f>Kilpailu!B$14</f>
        <v>Toni</v>
      </c>
      <c r="C52" s="15">
        <f>'5'!D$6</f>
        <v>134</v>
      </c>
      <c r="D52" s="18">
        <f t="shared" si="10"/>
        <v>1000</v>
      </c>
      <c r="E52" s="15">
        <f>'5'!C$42</f>
        <v>45</v>
      </c>
      <c r="F52" s="15">
        <f>'5'!D$42</f>
        <v>44</v>
      </c>
      <c r="G52" s="15">
        <f>'5'!E$42</f>
        <v>45</v>
      </c>
      <c r="H52" s="15">
        <f>'5'!F$42</f>
        <v>0</v>
      </c>
      <c r="I52" s="15">
        <f>'5'!G$42</f>
        <v>60</v>
      </c>
      <c r="J52" s="15">
        <f t="shared" si="9"/>
        <v>0</v>
      </c>
    </row>
    <row r="53" spans="1:10">
      <c r="A53" s="16" t="s">
        <v>19</v>
      </c>
      <c r="B53" s="15" t="str">
        <f>Kilpailu!B$15</f>
        <v>Pekka</v>
      </c>
      <c r="C53" s="15">
        <f>'6'!D$6</f>
        <v>124</v>
      </c>
      <c r="D53" s="18">
        <f t="shared" si="10"/>
        <v>925.37313432835822</v>
      </c>
      <c r="E53" s="15">
        <f>'6'!C$42</f>
        <v>37</v>
      </c>
      <c r="F53" s="15">
        <f>'6'!D$42</f>
        <v>39</v>
      </c>
      <c r="G53" s="15">
        <f>'6'!E$42</f>
        <v>48</v>
      </c>
      <c r="H53" s="15">
        <f>'6'!F$42</f>
        <v>0</v>
      </c>
      <c r="I53" s="15">
        <f>'6'!G$42</f>
        <v>60</v>
      </c>
      <c r="J53" s="15">
        <f t="shared" si="9"/>
        <v>10</v>
      </c>
    </row>
    <row r="54" spans="1:10">
      <c r="A54" s="16" t="s">
        <v>20</v>
      </c>
      <c r="B54" s="15" t="str">
        <f>Kilpailu!B$16</f>
        <v>Sami</v>
      </c>
      <c r="C54" s="15">
        <f>'7'!D$6</f>
        <v>79</v>
      </c>
      <c r="D54" s="18">
        <f t="shared" si="10"/>
        <v>589.55223880597021</v>
      </c>
      <c r="E54" s="15">
        <f>'7'!C$42</f>
        <v>23</v>
      </c>
      <c r="F54" s="15">
        <f>'7'!D$42</f>
        <v>24</v>
      </c>
      <c r="G54" s="15">
        <f>'7'!E$42</f>
        <v>32</v>
      </c>
      <c r="H54" s="15">
        <f>'7'!F$42</f>
        <v>0</v>
      </c>
      <c r="I54" s="15">
        <f>'7'!G$42</f>
        <v>100</v>
      </c>
      <c r="J54" s="15">
        <f t="shared" si="9"/>
        <v>55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10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134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10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134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10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134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10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134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10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134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10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134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10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134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10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134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Petri Kivikoski</v>
      </c>
      <c r="C68" s="9">
        <f>'1'!D$7</f>
        <v>110</v>
      </c>
      <c r="D68" s="19">
        <f>IF(LARGE(C$68:C$82,1)*1000=0,0,C68/LARGE(C$68:C$82,1)*1000)</f>
        <v>758.62068965517233</v>
      </c>
      <c r="E68" s="9">
        <f>'1'!C$58</f>
        <v>33</v>
      </c>
      <c r="F68" s="9">
        <f>'1'!D$58</f>
        <v>36</v>
      </c>
      <c r="G68" s="9">
        <f>'1'!E$58</f>
        <v>41</v>
      </c>
      <c r="H68" s="9">
        <f>'1'!F$58</f>
        <v>0</v>
      </c>
      <c r="I68" s="9">
        <f>'1'!G$58</f>
        <v>60</v>
      </c>
      <c r="J68" s="9">
        <f>LARGE(C$68:C$82,1)-C68</f>
        <v>35</v>
      </c>
    </row>
    <row r="69" spans="1:10">
      <c r="A69" s="8" t="s">
        <v>15</v>
      </c>
      <c r="B69" s="9" t="str">
        <f>Kilpailu!B$11</f>
        <v>Timo Juska</v>
      </c>
      <c r="C69" s="9">
        <f>'2'!D$7</f>
        <v>118</v>
      </c>
      <c r="D69" s="19">
        <f t="shared" ref="D69:D82" si="11">IF(LARGE(C$68:C$82,1)*1000=0,0,C69/LARGE(C$68:C$82,1)*1000)</f>
        <v>813.79310344827582</v>
      </c>
      <c r="E69" s="9">
        <f>'1'!C$58</f>
        <v>33</v>
      </c>
      <c r="F69" s="9">
        <f>'2'!D$58</f>
        <v>39</v>
      </c>
      <c r="G69" s="9">
        <f>'2'!E$58</f>
        <v>42</v>
      </c>
      <c r="H69" s="9">
        <f>'2'!F$58</f>
        <v>0</v>
      </c>
      <c r="I69" s="9">
        <f>'2'!G$58</f>
        <v>60</v>
      </c>
      <c r="J69" s="9">
        <f t="shared" ref="J69:J82" si="12">LARGE(C$68:C$82,1)-C69</f>
        <v>27</v>
      </c>
    </row>
    <row r="70" spans="1:10">
      <c r="A70" s="8" t="s">
        <v>16</v>
      </c>
      <c r="B70" s="9" t="str">
        <f>Kilpailu!B$12</f>
        <v>Santeri Sirkiä</v>
      </c>
      <c r="C70" s="9">
        <f>'3'!D$7</f>
        <v>124</v>
      </c>
      <c r="D70" s="19">
        <f t="shared" si="11"/>
        <v>855.17241379310349</v>
      </c>
      <c r="E70" s="9">
        <f>'3'!C$58</f>
        <v>36</v>
      </c>
      <c r="F70" s="9">
        <f>'3'!D$58</f>
        <v>40</v>
      </c>
      <c r="G70" s="9">
        <f>'3'!E$58</f>
        <v>48</v>
      </c>
      <c r="H70" s="9">
        <f>'3'!F$58</f>
        <v>0</v>
      </c>
      <c r="I70" s="9">
        <f>'3'!G$58</f>
        <v>60</v>
      </c>
      <c r="J70" s="9">
        <f t="shared" si="12"/>
        <v>21</v>
      </c>
    </row>
    <row r="71" spans="1:10">
      <c r="A71" s="8" t="s">
        <v>17</v>
      </c>
      <c r="B71" s="9" t="str">
        <f>Kilpailu!B$13</f>
        <v>Koippa</v>
      </c>
      <c r="C71" s="9">
        <f>'4'!D$7</f>
        <v>99</v>
      </c>
      <c r="D71" s="19">
        <f t="shared" si="11"/>
        <v>682.75862068965523</v>
      </c>
      <c r="E71" s="9">
        <f>'4'!C$58</f>
        <v>29</v>
      </c>
      <c r="F71" s="9">
        <f>'4'!D$58</f>
        <v>31</v>
      </c>
      <c r="G71" s="9">
        <f>'4'!E$58</f>
        <v>39</v>
      </c>
      <c r="H71" s="9">
        <f>'4'!F$58</f>
        <v>0</v>
      </c>
      <c r="I71" s="9">
        <f>'4'!G$58</f>
        <v>60</v>
      </c>
      <c r="J71" s="9">
        <f t="shared" si="12"/>
        <v>46</v>
      </c>
    </row>
    <row r="72" spans="1:10">
      <c r="A72" s="8" t="s">
        <v>18</v>
      </c>
      <c r="B72" s="9" t="str">
        <f>Kilpailu!B$14</f>
        <v>Toni</v>
      </c>
      <c r="C72" s="9">
        <f>'5'!D$7</f>
        <v>145</v>
      </c>
      <c r="D72" s="19">
        <f t="shared" si="11"/>
        <v>1000</v>
      </c>
      <c r="E72" s="9">
        <f>'5'!C$58</f>
        <v>46</v>
      </c>
      <c r="F72" s="9">
        <f>'5'!D$58</f>
        <v>47</v>
      </c>
      <c r="G72" s="9">
        <f>'5'!E$58</f>
        <v>52</v>
      </c>
      <c r="H72" s="9">
        <f>'5'!F$58</f>
        <v>0</v>
      </c>
      <c r="I72" s="9">
        <f>'5'!G$58</f>
        <v>60</v>
      </c>
      <c r="J72" s="9">
        <f t="shared" si="12"/>
        <v>0</v>
      </c>
    </row>
    <row r="73" spans="1:10">
      <c r="A73" s="8" t="s">
        <v>19</v>
      </c>
      <c r="B73" s="9" t="str">
        <f>Kilpailu!B$15</f>
        <v>Pekka</v>
      </c>
      <c r="C73" s="9">
        <f>'6'!D$7</f>
        <v>114</v>
      </c>
      <c r="D73" s="19">
        <f t="shared" si="11"/>
        <v>786.20689655172418</v>
      </c>
      <c r="E73" s="9">
        <f>'6'!C$58</f>
        <v>37</v>
      </c>
      <c r="F73" s="9">
        <f>'6'!D$58</f>
        <v>36</v>
      </c>
      <c r="G73" s="9">
        <f>'6'!E$58</f>
        <v>41</v>
      </c>
      <c r="H73" s="9">
        <f>'6'!F$58</f>
        <v>0</v>
      </c>
      <c r="I73" s="9">
        <f>'6'!G$58</f>
        <v>60</v>
      </c>
      <c r="J73" s="9">
        <f t="shared" si="12"/>
        <v>31</v>
      </c>
    </row>
    <row r="74" spans="1:10">
      <c r="A74" s="8" t="s">
        <v>20</v>
      </c>
      <c r="B74" s="9" t="str">
        <f>Kilpailu!B$16</f>
        <v>Sami</v>
      </c>
      <c r="C74" s="9">
        <f>'7'!D$7</f>
        <v>81</v>
      </c>
      <c r="D74" s="19">
        <f t="shared" si="11"/>
        <v>558.62068965517244</v>
      </c>
      <c r="E74" s="9">
        <f>'7'!C$58</f>
        <v>25</v>
      </c>
      <c r="F74" s="9">
        <f>'7'!D$58</f>
        <v>25</v>
      </c>
      <c r="G74" s="9">
        <f>'7'!E$58</f>
        <v>31</v>
      </c>
      <c r="H74" s="9">
        <f>'7'!F$58</f>
        <v>0</v>
      </c>
      <c r="I74" s="9">
        <f>'7'!G$58</f>
        <v>100</v>
      </c>
      <c r="J74" s="9">
        <f t="shared" si="12"/>
        <v>64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1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2"/>
        <v>145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1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2"/>
        <v>145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1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2"/>
        <v>145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1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2"/>
        <v>145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1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2"/>
        <v>145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1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2"/>
        <v>145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1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2"/>
        <v>145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1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2"/>
        <v>145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22" workbookViewId="0">
      <selection activeCell="E53" sqref="E53"/>
    </sheetView>
  </sheetViews>
  <sheetFormatPr baseColWidth="10" defaultColWidth="8.83203125" defaultRowHeight="14" x14ac:dyDescent="0"/>
  <cols>
    <col min="2" max="2" width="38.33203125" customWidth="1"/>
    <col min="3" max="3" width="11.83203125" bestFit="1" customWidth="1"/>
    <col min="4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Petri Kivikoski</v>
      </c>
      <c r="C5" s="1" t="s">
        <v>30</v>
      </c>
      <c r="D5">
        <f>SUM(C26:G26)-LARGE(C26:G26,1)-SMALL(C26:G26,1)</f>
        <v>104</v>
      </c>
      <c r="E5" s="23">
        <f>Tulokset!D28</f>
        <v>859.50413223140504</v>
      </c>
    </row>
    <row r="6" spans="1:8">
      <c r="C6" s="1" t="s">
        <v>32</v>
      </c>
      <c r="D6">
        <f>SUM(C42:G42)-LARGE(C42:G42,1)-SMALL(C42:G42,1)</f>
        <v>99</v>
      </c>
      <c r="E6" s="23">
        <f>Tulokset!D48</f>
        <v>738.80597014925377</v>
      </c>
    </row>
    <row r="7" spans="1:8">
      <c r="A7" s="1" t="s">
        <v>10</v>
      </c>
      <c r="B7" t="s">
        <v>90</v>
      </c>
      <c r="C7" s="1" t="s">
        <v>33</v>
      </c>
      <c r="D7">
        <f>SUM(C58:G58)-LARGE(C58:G58,1)-SMALL(C58:G58,1)</f>
        <v>110</v>
      </c>
      <c r="E7" s="23">
        <f>Tulokset!D68</f>
        <v>758.62068965517233</v>
      </c>
    </row>
    <row r="8" spans="1:8">
      <c r="A8" s="1" t="s">
        <v>11</v>
      </c>
      <c r="B8" s="10">
        <v>42119</v>
      </c>
      <c r="E8" s="23"/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313</v>
      </c>
      <c r="E9" s="24">
        <f>SUM(E5:E7)</f>
        <v>2356.9307920358315</v>
      </c>
    </row>
    <row r="10" spans="1:8">
      <c r="C10" s="1" t="s">
        <v>36</v>
      </c>
      <c r="D10" s="3">
        <f>SMALL(D5:D7,1)</f>
        <v>99</v>
      </c>
      <c r="E10" s="25">
        <f>SMALL(E5:E7,1)</f>
        <v>738.80597014925377</v>
      </c>
    </row>
    <row r="11" spans="1:8">
      <c r="C11" s="1" t="s">
        <v>37</v>
      </c>
      <c r="D11">
        <f>SUM(D5:D7)-D10</f>
        <v>214</v>
      </c>
      <c r="E11" s="23">
        <f>SUM(E5:E7)-E10</f>
        <v>1618.1248218865776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Leijunta-M</v>
      </c>
      <c r="C15" s="6">
        <v>5</v>
      </c>
      <c r="D15" s="6">
        <v>6</v>
      </c>
      <c r="E15" s="6">
        <v>8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19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Leijunta TopHat</v>
      </c>
      <c r="C16" s="6">
        <v>6</v>
      </c>
      <c r="D16" s="6">
        <v>6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19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Cobra</v>
      </c>
      <c r="C17" s="27">
        <v>3</v>
      </c>
      <c r="D17" s="6">
        <v>4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13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Suora ohilento</v>
      </c>
      <c r="C18" s="6">
        <v>8</v>
      </c>
      <c r="D18" s="6">
        <v>6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Nouseva 180 asteen käännös</v>
      </c>
      <c r="C19" s="6">
        <v>6</v>
      </c>
      <c r="D19" s="6">
        <v>4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17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45 asteen moottorilasku</v>
      </c>
      <c r="C20" s="6">
        <v>5</v>
      </c>
      <c r="D20" s="6">
        <v>5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16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33</v>
      </c>
      <c r="D26" s="6">
        <f>SUM(D15:D25)</f>
        <v>31</v>
      </c>
      <c r="E26" s="6">
        <f>SUM(E15:E25)</f>
        <v>40</v>
      </c>
      <c r="F26" s="6">
        <f>SUM(F15:F25)</f>
        <v>0</v>
      </c>
      <c r="G26" s="6">
        <f>SUM(G15:G25)</f>
        <v>60</v>
      </c>
      <c r="H26" s="6">
        <f>SUM(C26:G26)-LARGE(C26:G26,1)-SMALL(C26:G26,1)</f>
        <v>104</v>
      </c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Leijunta-M</v>
      </c>
      <c r="C31" s="15">
        <v>6</v>
      </c>
      <c r="D31" s="15">
        <v>6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19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Leijunta TopHat</v>
      </c>
      <c r="C32" s="15">
        <v>4</v>
      </c>
      <c r="D32" s="15">
        <v>4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14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Cobra</v>
      </c>
      <c r="C33" s="15">
        <v>4</v>
      </c>
      <c r="D33" s="15">
        <v>4</v>
      </c>
      <c r="E33" s="15">
        <v>4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12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Suora ohilento</v>
      </c>
      <c r="C34" s="15">
        <v>7</v>
      </c>
      <c r="D34" s="15">
        <v>7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21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Nouseva 180 asteen käännös</v>
      </c>
      <c r="C35" s="15">
        <v>5</v>
      </c>
      <c r="D35" s="15">
        <v>6</v>
      </c>
      <c r="E35" s="15">
        <v>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16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45 asteen moottorilasku</v>
      </c>
      <c r="C36" s="15">
        <v>6</v>
      </c>
      <c r="D36" s="15">
        <v>5</v>
      </c>
      <c r="E36" s="15">
        <v>6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17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32</v>
      </c>
      <c r="D42" s="15">
        <f>SUM(D31:D41)</f>
        <v>32</v>
      </c>
      <c r="E42" s="15">
        <f>SUM(E31:E41)</f>
        <v>35</v>
      </c>
      <c r="F42" s="15">
        <f>SUM(F31:F41)</f>
        <v>0</v>
      </c>
      <c r="G42" s="15">
        <f>SUM(G31:G41)</f>
        <v>60</v>
      </c>
      <c r="H42" s="15">
        <f>SUM(C42:G42)-LARGE(C42:G42,1)-SMALL(C42:G42,1)</f>
        <v>99</v>
      </c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Leijunta-M</v>
      </c>
      <c r="C47" s="9">
        <v>5</v>
      </c>
      <c r="D47" s="9">
        <v>6</v>
      </c>
      <c r="E47" s="9">
        <v>7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18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Leijunta TopHat</v>
      </c>
      <c r="C48" s="9">
        <v>4</v>
      </c>
      <c r="D48" s="9">
        <v>5</v>
      </c>
      <c r="E48" s="9">
        <v>7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16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Cobra</v>
      </c>
      <c r="C49" s="9">
        <v>6</v>
      </c>
      <c r="D49" s="9">
        <v>5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17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Suora ohilento</v>
      </c>
      <c r="C50" s="9">
        <v>7</v>
      </c>
      <c r="D50" s="9">
        <v>7</v>
      </c>
      <c r="E50" s="9">
        <v>6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20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Nouseva 180 asteen käännös</v>
      </c>
      <c r="C51" s="9">
        <v>6</v>
      </c>
      <c r="D51" s="9">
        <v>6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20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45 asteen moottorilasku</v>
      </c>
      <c r="C52" s="9">
        <v>5</v>
      </c>
      <c r="D52" s="9">
        <v>7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19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33</v>
      </c>
      <c r="D58" s="9">
        <f>SUM(D47:D57)</f>
        <v>36</v>
      </c>
      <c r="E58" s="9">
        <f>SUM(E47:E57)</f>
        <v>41</v>
      </c>
      <c r="F58" s="9">
        <f>SUM(F47:F57)</f>
        <v>0</v>
      </c>
      <c r="G58" s="9">
        <f>SUM(G47:G57)</f>
        <v>60</v>
      </c>
      <c r="H58" s="9">
        <f>SUM(C58:G58)-LARGE(C58:G58,1)-SMALL(C58:G58,1)</f>
        <v>110</v>
      </c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topLeftCell="A19" workbookViewId="0">
      <selection activeCell="E53" sqref="E53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Timo Juska</v>
      </c>
      <c r="C5" s="1" t="s">
        <v>30</v>
      </c>
      <c r="D5">
        <f>SUM(C26:G26)-LARGE(C26:G26,1)-SMALL(C26:G26,1)</f>
        <v>121</v>
      </c>
      <c r="E5" s="23">
        <f>Tulokset!D29</f>
        <v>1000</v>
      </c>
    </row>
    <row r="6" spans="1:8">
      <c r="C6" s="1" t="s">
        <v>32</v>
      </c>
      <c r="D6">
        <f>SUM(C42:G42)-LARGE(C42:G42,1)-SMALL(C42:G42,1)</f>
        <v>122</v>
      </c>
      <c r="E6" s="23">
        <f>Tulokset!D49</f>
        <v>910.44776119402979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118</v>
      </c>
      <c r="E7" s="23">
        <f>Tulokset!D69</f>
        <v>813.79310344827582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361</v>
      </c>
      <c r="E9" s="24">
        <f>SUM(E5:E7)</f>
        <v>2724.2408646423055</v>
      </c>
    </row>
    <row r="10" spans="1:8">
      <c r="C10" s="1" t="s">
        <v>36</v>
      </c>
      <c r="D10" s="3">
        <f>SMALL(D5:D7,1)</f>
        <v>118</v>
      </c>
      <c r="E10" s="25">
        <f>SMALL(E5:E7,1)</f>
        <v>813.79310344827582</v>
      </c>
    </row>
    <row r="11" spans="1:8">
      <c r="C11" s="1" t="s">
        <v>37</v>
      </c>
      <c r="D11">
        <f>SUM(D5:D7)-D10</f>
        <v>243</v>
      </c>
      <c r="E11" s="23">
        <f>SUM(E5:E7)-E10</f>
        <v>1910.4477611940297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7</v>
      </c>
      <c r="D15" s="6">
        <v>7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21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7</v>
      </c>
      <c r="D16" s="6">
        <v>6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19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5</v>
      </c>
      <c r="D17" s="6">
        <v>6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17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8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7</v>
      </c>
      <c r="D19" s="6">
        <v>7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21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8</v>
      </c>
      <c r="D20" s="6">
        <v>7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21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v>0</v>
      </c>
    </row>
    <row r="26" spans="1:8">
      <c r="A26" s="6"/>
      <c r="B26" s="5" t="s">
        <v>46</v>
      </c>
      <c r="C26" s="6">
        <f>SUM(C15:C25)</f>
        <v>42</v>
      </c>
      <c r="D26" s="6">
        <f>SUM(D15:D25)</f>
        <v>41</v>
      </c>
      <c r="E26" s="6">
        <f>SUM(E15:E25)</f>
        <v>38</v>
      </c>
      <c r="F26" s="6">
        <f>SUM(F15:F25)</f>
        <v>0</v>
      </c>
      <c r="G26" s="6">
        <f>SUM(G15:G25)</f>
        <v>60</v>
      </c>
      <c r="H26" s="6">
        <f>SUM(C26:G26)-LARGE(C26:G26,1)-SMALL(C26:G26,1)</f>
        <v>121</v>
      </c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7</v>
      </c>
      <c r="D31" s="15">
        <v>7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21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7</v>
      </c>
      <c r="D32" s="15">
        <v>7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21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6</v>
      </c>
      <c r="D33" s="15">
        <v>7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7</v>
      </c>
      <c r="D34" s="15">
        <v>7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22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7</v>
      </c>
      <c r="D35" s="15">
        <v>7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21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5</v>
      </c>
      <c r="D36" s="15">
        <v>5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17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39</v>
      </c>
      <c r="D42" s="15">
        <f>SUM(D31:D41)</f>
        <v>40</v>
      </c>
      <c r="E42" s="15">
        <f>SUM(E31:E41)</f>
        <v>43</v>
      </c>
      <c r="F42" s="15">
        <f>SUM(F31:F41)</f>
        <v>0</v>
      </c>
      <c r="G42" s="15">
        <f>SUM(G31:G41)</f>
        <v>60</v>
      </c>
      <c r="H42" s="15">
        <f>SUM(C42:G42)-LARGE(C42:G42,1)-SMALL(C42:G42,1)</f>
        <v>122</v>
      </c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5</v>
      </c>
      <c r="D47" s="9">
        <v>6</v>
      </c>
      <c r="E47" s="9">
        <v>7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18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6</v>
      </c>
      <c r="D48" s="9">
        <v>6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18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6</v>
      </c>
      <c r="D49" s="9">
        <v>7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8</v>
      </c>
      <c r="D50" s="9">
        <v>7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22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6</v>
      </c>
      <c r="D51" s="9">
        <v>7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6</v>
      </c>
      <c r="D52" s="9">
        <v>6</v>
      </c>
      <c r="E52" s="9">
        <v>8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37</v>
      </c>
      <c r="D58" s="9">
        <f>SUM(D47:D57)</f>
        <v>39</v>
      </c>
      <c r="E58" s="9">
        <f>SUM(E47:E57)</f>
        <v>42</v>
      </c>
      <c r="F58" s="9">
        <f>SUM(F47:F57)</f>
        <v>0</v>
      </c>
      <c r="G58" s="9">
        <f>SUM(G47:G57)</f>
        <v>60</v>
      </c>
      <c r="H58" s="9">
        <f>SUM(C58:G58)-LARGE(C58:G58,1)-SMALL(C58:G58,1)</f>
        <v>118</v>
      </c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opLeftCell="A19" workbookViewId="0">
      <selection activeCell="E53" sqref="E53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Santeri Sirkiä</v>
      </c>
      <c r="C5" s="1" t="s">
        <v>30</v>
      </c>
      <c r="D5">
        <f>SUM(C26:G26)-LARGE(C26:G26,1)-SMALL(C26:G26,1)</f>
        <v>111</v>
      </c>
      <c r="E5">
        <f>Tulokset!D30</f>
        <v>917.35537190082653</v>
      </c>
    </row>
    <row r="6" spans="1:8">
      <c r="C6" s="1" t="s">
        <v>32</v>
      </c>
      <c r="D6">
        <f>SUM(C42:G42)-LARGE(C42:G42,1)-SMALL(C42:G42,1)</f>
        <v>129</v>
      </c>
      <c r="E6" s="23">
        <f>Tulokset!D50</f>
        <v>962.68656716417911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124</v>
      </c>
      <c r="E7" s="23">
        <f>Tulokset!D70</f>
        <v>855.17241379310349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364</v>
      </c>
      <c r="E9" s="24">
        <f>SUM(E5:E7)</f>
        <v>2735.2143528581091</v>
      </c>
    </row>
    <row r="10" spans="1:8">
      <c r="C10" s="1" t="s">
        <v>36</v>
      </c>
      <c r="D10" s="3">
        <f>SMALL(D5:D7,1)</f>
        <v>111</v>
      </c>
      <c r="E10" s="25">
        <f>SMALL(E5:E7,1)</f>
        <v>855.17241379310349</v>
      </c>
    </row>
    <row r="11" spans="1:8">
      <c r="C11" s="1" t="s">
        <v>37</v>
      </c>
      <c r="D11">
        <f>SUM(D5:D7)-D10</f>
        <v>253</v>
      </c>
      <c r="E11" s="23">
        <f>SUM(E5:E7)-E10</f>
        <v>1880.0419390650056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4</v>
      </c>
      <c r="D15" s="6">
        <v>5</v>
      </c>
      <c r="E15" s="6">
        <v>6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6</v>
      </c>
      <c r="D16" s="6">
        <v>7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6</v>
      </c>
      <c r="D17" s="6">
        <v>6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19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8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23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6</v>
      </c>
      <c r="D19" s="6">
        <v>5</v>
      </c>
      <c r="E19" s="6">
        <v>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16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6</v>
      </c>
      <c r="D20" s="6">
        <v>5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18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36</v>
      </c>
      <c r="D26" s="6">
        <f>SUM(D15:D25)</f>
        <v>36</v>
      </c>
      <c r="E26" s="6">
        <f>SUM(E15:E25)</f>
        <v>39</v>
      </c>
      <c r="F26" s="6">
        <f>SUM(F15:F25)</f>
        <v>0</v>
      </c>
      <c r="G26" s="6">
        <f>SUM(G15:G25)</f>
        <v>60</v>
      </c>
      <c r="H26" s="6">
        <f>SUM(C26:G26)-LARGE(C26:G26,1)-SMALL(C26:G26,1)</f>
        <v>111</v>
      </c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6</v>
      </c>
      <c r="D31" s="15">
        <v>6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7</v>
      </c>
      <c r="D32" s="15">
        <v>7</v>
      </c>
      <c r="E32" s="15">
        <v>9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23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7</v>
      </c>
      <c r="D33" s="51">
        <v>8</v>
      </c>
      <c r="E33" s="15">
        <v>8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23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9</v>
      </c>
      <c r="D34" s="15">
        <v>8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6</v>
      </c>
      <c r="D35" s="15">
        <v>7</v>
      </c>
      <c r="E35" s="15">
        <v>9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22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4</v>
      </c>
      <c r="D36" s="15">
        <v>5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16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39</v>
      </c>
      <c r="D42" s="15">
        <f>SUM(D31:D41)</f>
        <v>41</v>
      </c>
      <c r="E42" s="15">
        <f>SUM(E31:E41)</f>
        <v>49</v>
      </c>
      <c r="F42" s="15">
        <f>SUM(F31:F41)</f>
        <v>0</v>
      </c>
      <c r="G42" s="15">
        <f>SUM(G31:G41)</f>
        <v>60</v>
      </c>
      <c r="H42" s="15">
        <f>'3'!D6</f>
        <v>129</v>
      </c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6</v>
      </c>
      <c r="D47" s="9">
        <v>5</v>
      </c>
      <c r="E47" s="9">
        <v>8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19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5</v>
      </c>
      <c r="D48" s="9">
        <v>6</v>
      </c>
      <c r="E48" s="9">
        <v>8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19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6</v>
      </c>
      <c r="D49" s="9">
        <v>9</v>
      </c>
      <c r="E49" s="9">
        <v>9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24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8</v>
      </c>
      <c r="D50" s="9">
        <v>8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24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6</v>
      </c>
      <c r="D51" s="9">
        <v>6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5</v>
      </c>
      <c r="D52" s="9">
        <v>6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18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36</v>
      </c>
      <c r="D58" s="9">
        <f>SUM(D47:D57)</f>
        <v>40</v>
      </c>
      <c r="E58" s="9">
        <f>SUM(E47:E57)</f>
        <v>48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20" workbookViewId="0">
      <selection activeCell="E53" sqref="E53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Kilpailu!B13</f>
        <v>Koippa</v>
      </c>
      <c r="C5" s="1" t="s">
        <v>30</v>
      </c>
      <c r="D5">
        <f>SUM(C26:G26)-LARGE(C26:G26,1)-SMALL(C26:G26,1)</f>
        <v>94</v>
      </c>
      <c r="E5">
        <f>Tulokset!D31</f>
        <v>776.85950413223134</v>
      </c>
    </row>
    <row r="6" spans="1:8">
      <c r="C6" s="1" t="s">
        <v>32</v>
      </c>
      <c r="D6">
        <f>SUM(C42:G42)-LARGE(C42:G42,1)-SMALL(C42:G42,1)</f>
        <v>113</v>
      </c>
      <c r="E6" s="23">
        <f>Tulokset!D51</f>
        <v>843.28358208955228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99</v>
      </c>
      <c r="E7" s="23">
        <f>Tulokset!D71</f>
        <v>682.75862068965523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306</v>
      </c>
      <c r="E9" s="24">
        <f>SUM(E5:E7)</f>
        <v>2302.9017069114389</v>
      </c>
    </row>
    <row r="10" spans="1:8">
      <c r="C10" s="1" t="s">
        <v>36</v>
      </c>
      <c r="D10" s="3">
        <f>SMALL(D5:D7,1)</f>
        <v>94</v>
      </c>
      <c r="E10" s="25">
        <f>SMALL(E5:E7,1)</f>
        <v>682.75862068965523</v>
      </c>
    </row>
    <row r="11" spans="1:8">
      <c r="C11" s="1" t="s">
        <v>37</v>
      </c>
      <c r="D11">
        <f>SUM(D5:D7)-D10</f>
        <v>212</v>
      </c>
      <c r="E11" s="23">
        <f>SUM(E5:E7)-E10</f>
        <v>1620.1430862217835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4</v>
      </c>
      <c r="D15" s="6">
        <v>5</v>
      </c>
      <c r="E15" s="6">
        <v>3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12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4</v>
      </c>
      <c r="D16" s="6">
        <v>4</v>
      </c>
      <c r="E16" s="6">
        <v>4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12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6</v>
      </c>
      <c r="D17" s="6">
        <v>7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6</v>
      </c>
      <c r="D18" s="6">
        <v>7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19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7</v>
      </c>
      <c r="D19" s="6">
        <v>6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3</v>
      </c>
      <c r="D20" s="6">
        <v>4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11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30</v>
      </c>
      <c r="D26" s="6">
        <f>SUM(D15:D25)</f>
        <v>33</v>
      </c>
      <c r="E26" s="6">
        <f>SUM(E15:E25)</f>
        <v>31</v>
      </c>
      <c r="F26" s="6">
        <f>SUM(F15:F25)</f>
        <v>0</v>
      </c>
      <c r="G26" s="6">
        <f>SUM(G15:G25)</f>
        <v>60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4</v>
      </c>
      <c r="D31" s="15">
        <v>5</v>
      </c>
      <c r="E31" s="15">
        <v>6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5</v>
      </c>
      <c r="D32" s="15">
        <v>5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6</v>
      </c>
      <c r="D33" s="15">
        <v>6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19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7</v>
      </c>
      <c r="D34" s="15">
        <v>7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21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9</v>
      </c>
      <c r="D35" s="15">
        <v>8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6</v>
      </c>
      <c r="D36" s="15">
        <v>6</v>
      </c>
      <c r="E36" s="15">
        <v>6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18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37</v>
      </c>
      <c r="D42" s="15">
        <f>SUM(D31:D41)</f>
        <v>37</v>
      </c>
      <c r="E42" s="15">
        <f>SUM(E31:E41)</f>
        <v>39</v>
      </c>
      <c r="F42" s="15">
        <f>SUM(F31:F41)</f>
        <v>0</v>
      </c>
      <c r="G42" s="15">
        <f>SUM(G31:G41)</f>
        <v>60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4</v>
      </c>
      <c r="D47" s="9">
        <v>4</v>
      </c>
      <c r="E47" s="9">
        <v>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13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5</v>
      </c>
      <c r="D48" s="9">
        <v>4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3</v>
      </c>
      <c r="D49" s="9">
        <v>5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14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6</v>
      </c>
      <c r="D50" s="9">
        <v>7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7</v>
      </c>
      <c r="D51" s="9">
        <v>7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22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4</v>
      </c>
      <c r="D52" s="9">
        <v>4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29</v>
      </c>
      <c r="D58" s="9">
        <f>SUM(D47:D57)</f>
        <v>31</v>
      </c>
      <c r="E58" s="9">
        <f>SUM(E47:E57)</f>
        <v>39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29" workbookViewId="0">
      <selection activeCell="F53" sqref="F53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Kilpailu!B14</f>
        <v>Toni</v>
      </c>
      <c r="C5" s="1" t="s">
        <v>30</v>
      </c>
      <c r="D5">
        <f>SUM(C26:G26)-LARGE(C26:G26,1)-SMALL(C26:G26,1)</f>
        <v>112</v>
      </c>
      <c r="E5">
        <f>Tulokset!D32</f>
        <v>925.61983471074382</v>
      </c>
    </row>
    <row r="6" spans="1:8">
      <c r="C6" s="1" t="s">
        <v>32</v>
      </c>
      <c r="D6">
        <f>SUM(C42:G42)-LARGE(C42:G42,1)-SMALL(C42:G42,1)</f>
        <v>134</v>
      </c>
      <c r="E6" s="23">
        <f>Tulokset!D52</f>
        <v>1000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145</v>
      </c>
      <c r="E7" s="23">
        <f>Tulokset!D72</f>
        <v>1000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391</v>
      </c>
      <c r="E9" s="24">
        <f>SUM(E5:E7)</f>
        <v>2925.6198347107438</v>
      </c>
    </row>
    <row r="10" spans="1:8">
      <c r="C10" s="1" t="s">
        <v>36</v>
      </c>
      <c r="D10" s="3">
        <f>SMALL(D5:D7,1)</f>
        <v>112</v>
      </c>
      <c r="E10" s="25">
        <f>SMALL(E5:E7,1)</f>
        <v>925.61983471074382</v>
      </c>
    </row>
    <row r="11" spans="1:8">
      <c r="C11" s="1" t="s">
        <v>37</v>
      </c>
      <c r="D11">
        <f>SUM(D5:D7)-D10</f>
        <v>279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6</v>
      </c>
      <c r="D15" s="6">
        <v>5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18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4</v>
      </c>
      <c r="D16" s="6">
        <v>6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3</v>
      </c>
      <c r="D17" s="6">
        <v>6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7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23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8</v>
      </c>
      <c r="D19" s="6">
        <v>7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22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6</v>
      </c>
      <c r="D20" s="6">
        <v>5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17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35</v>
      </c>
      <c r="D26" s="6">
        <f>SUM(D15:D25)</f>
        <v>36</v>
      </c>
      <c r="E26" s="6">
        <f>SUM(E15:E25)</f>
        <v>41</v>
      </c>
      <c r="F26" s="6">
        <f>SUM(F15:F25)</f>
        <v>0</v>
      </c>
      <c r="G26" s="6">
        <f>SUM(G15:G25)</f>
        <v>60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7</v>
      </c>
      <c r="D31" s="15">
        <v>7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22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6</v>
      </c>
      <c r="D32" s="15">
        <v>6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18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7</v>
      </c>
      <c r="D33" s="15">
        <v>7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21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9</v>
      </c>
      <c r="D34" s="15">
        <v>8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7</v>
      </c>
      <c r="D35" s="15">
        <v>7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22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9</v>
      </c>
      <c r="D36" s="15">
        <v>9</v>
      </c>
      <c r="E36" s="15">
        <v>8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26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45</v>
      </c>
      <c r="D42" s="15">
        <f>SUM(D31:D41)</f>
        <v>44</v>
      </c>
      <c r="E42" s="15">
        <f>SUM(E31:E41)</f>
        <v>45</v>
      </c>
      <c r="F42" s="15">
        <f>SUM(F31:F41)</f>
        <v>0</v>
      </c>
      <c r="G42" s="15">
        <f>SUM(G31:G41)</f>
        <v>60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6</v>
      </c>
      <c r="D47" s="9">
        <v>6</v>
      </c>
      <c r="E47" s="9">
        <v>8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7</v>
      </c>
      <c r="D48" s="9">
        <v>7</v>
      </c>
      <c r="E48" s="9">
        <v>9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23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7</v>
      </c>
      <c r="D49" s="9">
        <v>8</v>
      </c>
      <c r="E49" s="9">
        <v>9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24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9</v>
      </c>
      <c r="D50" s="9">
        <v>9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26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9</v>
      </c>
      <c r="D51" s="9">
        <v>9</v>
      </c>
      <c r="E51" s="9">
        <v>9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27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8</v>
      </c>
      <c r="D52" s="9">
        <v>8</v>
      </c>
      <c r="E52" s="9">
        <v>9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46</v>
      </c>
      <c r="D58" s="9">
        <f>SUM(D47:D57)</f>
        <v>47</v>
      </c>
      <c r="E58" s="9">
        <f>SUM(E47:E57)</f>
        <v>52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0" workbookViewId="0">
      <selection activeCell="E53" sqref="E53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Kilpailu!B15</f>
        <v>Pekka</v>
      </c>
      <c r="C5" s="1" t="s">
        <v>30</v>
      </c>
      <c r="D5">
        <f>SUM(C26:G26)-LARGE(C26:G26,1)-SMALL(C26:G26,1)</f>
        <v>117</v>
      </c>
      <c r="E5">
        <f>Tulokset!D33</f>
        <v>966.94214876033061</v>
      </c>
    </row>
    <row r="6" spans="1:8">
      <c r="C6" s="1" t="s">
        <v>32</v>
      </c>
      <c r="D6">
        <f>SUM(C42:G42)-LARGE(C42:G42,1)-SMALL(C42:G42,1)</f>
        <v>124</v>
      </c>
      <c r="E6" s="23">
        <f>Tulokset!D53</f>
        <v>925.37313432835822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114</v>
      </c>
      <c r="E7" s="23">
        <f>Tulokset!D73</f>
        <v>786.20689655172418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355</v>
      </c>
      <c r="E9" s="24">
        <f>SUM(E5:E7)</f>
        <v>2678.522179640413</v>
      </c>
    </row>
    <row r="10" spans="1:8">
      <c r="C10" s="1" t="s">
        <v>36</v>
      </c>
      <c r="D10" s="3">
        <f>SMALL(D5:D7,1)</f>
        <v>114</v>
      </c>
      <c r="E10" s="25">
        <f>SMALL(E5:E7,1)</f>
        <v>786.20689655172418</v>
      </c>
    </row>
    <row r="11" spans="1:8">
      <c r="C11" s="1" t="s">
        <v>37</v>
      </c>
      <c r="D11">
        <f>SUM(D5:D7)-D10</f>
        <v>241</v>
      </c>
      <c r="E11" s="23">
        <f>SUM(E5:E7)-E10</f>
        <v>1892.3152830886888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>
        <v>3</v>
      </c>
      <c r="D15" s="6">
        <v>6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16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>
        <v>3</v>
      </c>
      <c r="D16" s="6">
        <v>4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14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>
        <v>6</v>
      </c>
      <c r="D17" s="6">
        <v>7</v>
      </c>
      <c r="E17" s="6">
        <v>8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21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7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23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>
        <v>6</v>
      </c>
      <c r="D19" s="6">
        <v>7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>
        <v>8</v>
      </c>
      <c r="D20" s="6">
        <v>7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23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34</v>
      </c>
      <c r="D26" s="6">
        <f>SUM(D15:D25)</f>
        <v>38</v>
      </c>
      <c r="E26" s="6">
        <f>SUM(E15:E25)</f>
        <v>45</v>
      </c>
      <c r="F26" s="6">
        <v>0</v>
      </c>
      <c r="G26" s="6">
        <f>SUM(G15:G25)</f>
        <v>60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5</v>
      </c>
      <c r="D31" s="15">
        <v>6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19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5</v>
      </c>
      <c r="D32" s="15">
        <v>5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17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6</v>
      </c>
      <c r="D33" s="15">
        <v>7</v>
      </c>
      <c r="E33" s="15">
        <v>8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21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8</v>
      </c>
      <c r="D34" s="15">
        <v>8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7</v>
      </c>
      <c r="D35" s="15">
        <v>7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22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6</v>
      </c>
      <c r="D36" s="15">
        <v>6</v>
      </c>
      <c r="E36" s="15">
        <v>9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21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37</v>
      </c>
      <c r="D42" s="15">
        <f>SUM(D31:D41)</f>
        <v>39</v>
      </c>
      <c r="E42" s="15">
        <f>SUM(E31:E41)</f>
        <v>48</v>
      </c>
      <c r="F42" s="15">
        <f>SUM(F31:F41)</f>
        <v>0</v>
      </c>
      <c r="G42" s="15">
        <f>SUM(G31:G41)</f>
        <v>60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5</v>
      </c>
      <c r="D47" s="9">
        <v>5</v>
      </c>
      <c r="E47" s="9">
        <v>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5</v>
      </c>
      <c r="D48" s="9">
        <v>5</v>
      </c>
      <c r="E48" s="9">
        <v>7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17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6</v>
      </c>
      <c r="D49" s="9">
        <v>5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17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8</v>
      </c>
      <c r="D50" s="9">
        <v>8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24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7</v>
      </c>
      <c r="D51" s="9">
        <v>7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22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6</v>
      </c>
      <c r="D52" s="9">
        <v>6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19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37</v>
      </c>
      <c r="D58" s="9">
        <f>SUM(D47:D57)</f>
        <v>36</v>
      </c>
      <c r="E58" s="9">
        <f>SUM(E47:E57)</f>
        <v>41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21" workbookViewId="0">
      <selection activeCell="E53" sqref="E53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Kilpailu!B16</f>
        <v>Sami</v>
      </c>
      <c r="C5" s="1" t="s">
        <v>30</v>
      </c>
      <c r="D5">
        <f>SUM(C26:G26)-LARGE(C26:G26,1)-SMALL(C26:G26,1)</f>
        <v>80</v>
      </c>
      <c r="E5" s="14">
        <f>Tulokset!D34</f>
        <v>661.15702479338847</v>
      </c>
    </row>
    <row r="6" spans="1:8">
      <c r="C6" s="1" t="s">
        <v>32</v>
      </c>
      <c r="D6">
        <f>SUM(C42:G42)-LARGE(C42:G42,1)-SMALL(C42:G42,1)</f>
        <v>79</v>
      </c>
      <c r="E6" s="23">
        <f>Tulokset!D54</f>
        <v>589.55223880597021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81</v>
      </c>
      <c r="E7" s="23">
        <f>Tulokset!D74</f>
        <v>558.62068965517244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240</v>
      </c>
      <c r="E9" s="24">
        <f>SUM(E5:E7)</f>
        <v>1809.3299532545311</v>
      </c>
    </row>
    <row r="10" spans="1:8">
      <c r="C10" s="1" t="s">
        <v>36</v>
      </c>
      <c r="D10" s="3">
        <f>SMALL(D5:D7,1)</f>
        <v>79</v>
      </c>
      <c r="E10" s="25">
        <f>SMALL(E5:E7,1)</f>
        <v>558.62068965517244</v>
      </c>
    </row>
    <row r="11" spans="1:8">
      <c r="C11" s="1" t="s">
        <v>37</v>
      </c>
      <c r="D11">
        <f>SUM(D5:D7)-D10</f>
        <v>161</v>
      </c>
      <c r="E11" s="23">
        <f>SUM(E5:E7)-E10</f>
        <v>1250.7092635993586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>
        <v>2</v>
      </c>
      <c r="D15" s="6">
        <v>2</v>
      </c>
      <c r="E15" s="6">
        <v>3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7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>
        <v>3</v>
      </c>
      <c r="D16" s="6">
        <v>3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11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>
        <v>3</v>
      </c>
      <c r="D17" s="6">
        <v>3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>
        <v>7</v>
      </c>
      <c r="D18" s="6">
        <v>8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>
        <v>6</v>
      </c>
      <c r="D19" s="6">
        <v>7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>
        <v>3</v>
      </c>
      <c r="D20" s="6">
        <v>3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24</v>
      </c>
      <c r="D26" s="6">
        <f>SUM(D15:D25)</f>
        <v>26</v>
      </c>
      <c r="E26" s="6">
        <f>SUM(E15:E25)</f>
        <v>30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3</v>
      </c>
      <c r="D31" s="15">
        <v>3</v>
      </c>
      <c r="E31" s="15">
        <v>6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12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4</v>
      </c>
      <c r="D32" s="15">
        <v>4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4</v>
      </c>
      <c r="D33" s="15">
        <v>4</v>
      </c>
      <c r="E33" s="15">
        <v>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13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7</v>
      </c>
      <c r="D34" s="15">
        <v>8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22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4</v>
      </c>
      <c r="D35" s="15">
        <v>4</v>
      </c>
      <c r="E35" s="15">
        <v>4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12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1</v>
      </c>
      <c r="D36" s="15">
        <v>1</v>
      </c>
      <c r="E36" s="15">
        <v>3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5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23</v>
      </c>
      <c r="D42" s="15">
        <f>SUM(D31:D41)</f>
        <v>24</v>
      </c>
      <c r="E42" s="15">
        <f>SUM(E31:E41)</f>
        <v>32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1</v>
      </c>
      <c r="D47" s="9">
        <v>1</v>
      </c>
      <c r="E47" s="9">
        <v>2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4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3</v>
      </c>
      <c r="D48" s="9">
        <v>3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12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2</v>
      </c>
      <c r="D49" s="9">
        <v>2</v>
      </c>
      <c r="E49" s="9">
        <v>3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7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8</v>
      </c>
      <c r="D50" s="9">
        <v>8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23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6</v>
      </c>
      <c r="D51" s="9">
        <v>6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19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5</v>
      </c>
      <c r="D52" s="9">
        <v>5</v>
      </c>
      <c r="E52" s="9">
        <v>6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16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25</v>
      </c>
      <c r="D58" s="9">
        <f>SUM(D47:D57)</f>
        <v>25</v>
      </c>
      <c r="E58" s="9">
        <f>SUM(E47:E57)</f>
        <v>31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topLeftCell="A4" workbookViewId="0">
      <selection activeCell="E5" sqref="E5"/>
    </sheetView>
  </sheetViews>
  <sheetFormatPr baseColWidth="10" defaultColWidth="7.66406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workbookViewId="0">
      <selection activeCell="D40" sqref="D40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topLeftCell="A11" workbookViewId="0">
      <selection activeCell="D17" sqref="D17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workbookViewId="0">
      <selection activeCell="E7" sqref="E7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48" workbookViewId="0">
      <selection activeCell="I8" sqref="I8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workbookViewId="0">
      <selection activeCell="E24" sqref="E24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43" workbookViewId="0">
      <selection activeCell="E35" sqref="E35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2" workbookViewId="0">
      <selection activeCell="K32" sqref="K3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activeCell="B30" sqref="B30"/>
    </sheetView>
  </sheetViews>
  <sheetFormatPr baseColWidth="10" defaultColWidth="8.83203125" defaultRowHeight="14" x14ac:dyDescent="0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v>41496</v>
      </c>
      <c r="B2" s="43" t="str">
        <f>Kilpailu!$B$4</f>
        <v>Vesivehmaa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Leijunta-M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Leijunta TopHat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Cobra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Suora ohilento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Nouseva 180 asteen käännös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45 asteen moottorilasku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 xml:space="preserve"> 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 xml:space="preserve"> 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 xml:space="preserve"> 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v>41496</v>
      </c>
      <c r="B17" s="43" t="str">
        <f>Kilpailu!$B$4</f>
        <v>Vesivehmaa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Leijunta-M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Leijunta TopHat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Cobra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Suora ohilento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Nouseva 180 asteen käännös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45 asteen moottorilasku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 xml:space="preserve"> 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 xml:space="preserve"> 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 xml:space="preserve"> 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v>41496</v>
      </c>
      <c r="B32" s="43" t="str">
        <f>Kilpailu!$B$4</f>
        <v>Vesivehmaa</v>
      </c>
      <c r="C32" s="39"/>
      <c r="D32" s="39"/>
      <c r="E32" s="33"/>
    </row>
    <row r="33" spans="1:5" ht="16">
      <c r="A33" s="53" t="s">
        <v>14</v>
      </c>
      <c r="B33" s="47" t="str">
        <f>IF(Kilpailu!$B$6 =Kilpailu!$A$79,Kilpailu!$B$30,IF(Kilpailu!$B$6 =Kilpailu!$A$80,Kilpailu!$B$45,IF(Kilpailu!$B$6 =Kilpailu!$A$81,Kilpailu!$B$60,"")))</f>
        <v>Leijunta-M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Leijunta TopHat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Cobra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Suora ohilento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Nouseva 180 asteen käännös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45 asteen moottorilasku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 xml:space="preserve"> 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 xml:space="preserve"> 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 xml:space="preserve"> 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showGridLines="0" workbookViewId="0"/>
  </sheetViews>
  <sheetFormatPr baseColWidth="10" defaultColWidth="8.83203125" defaultRowHeight="14" x14ac:dyDescent="0"/>
  <cols>
    <col min="1" max="1" width="1.1640625" customWidth="1"/>
    <col min="2" max="2" width="64.5" customWidth="1"/>
    <col min="3" max="3" width="1.5" customWidth="1"/>
    <col min="4" max="4" width="5.5" customWidth="1"/>
    <col min="5" max="6" width="16" customWidth="1"/>
  </cols>
  <sheetData>
    <row r="1" spans="2:6">
      <c r="B1" s="54" t="s">
        <v>91</v>
      </c>
      <c r="C1" s="54"/>
      <c r="D1" s="58"/>
      <c r="E1" s="58"/>
      <c r="F1" s="58"/>
    </row>
    <row r="2" spans="2:6">
      <c r="B2" s="54" t="s">
        <v>92</v>
      </c>
      <c r="C2" s="54"/>
      <c r="D2" s="58"/>
      <c r="E2" s="58"/>
      <c r="F2" s="58"/>
    </row>
    <row r="3" spans="2:6">
      <c r="B3" s="55"/>
      <c r="C3" s="55"/>
      <c r="D3" s="59"/>
      <c r="E3" s="59"/>
      <c r="F3" s="59"/>
    </row>
    <row r="4" spans="2:6" ht="42">
      <c r="B4" s="55" t="s">
        <v>93</v>
      </c>
      <c r="C4" s="55"/>
      <c r="D4" s="59"/>
      <c r="E4" s="59"/>
      <c r="F4" s="59"/>
    </row>
    <row r="5" spans="2:6">
      <c r="B5" s="55"/>
      <c r="C5" s="55"/>
      <c r="D5" s="59"/>
      <c r="E5" s="59"/>
      <c r="F5" s="59"/>
    </row>
    <row r="6" spans="2:6">
      <c r="B6" s="54" t="s">
        <v>94</v>
      </c>
      <c r="C6" s="54"/>
      <c r="D6" s="58"/>
      <c r="E6" s="58" t="s">
        <v>95</v>
      </c>
      <c r="F6" s="58" t="s">
        <v>96</v>
      </c>
    </row>
    <row r="7" spans="2:6" ht="15" thickBot="1">
      <c r="B7" s="55"/>
      <c r="C7" s="55"/>
      <c r="D7" s="59"/>
      <c r="E7" s="59"/>
      <c r="F7" s="59"/>
    </row>
    <row r="8" spans="2:6" ht="43" thickBot="1">
      <c r="B8" s="56" t="s">
        <v>97</v>
      </c>
      <c r="C8" s="57"/>
      <c r="D8" s="60"/>
      <c r="E8" s="60">
        <v>1</v>
      </c>
      <c r="F8" s="61" t="s">
        <v>98</v>
      </c>
    </row>
    <row r="9" spans="2:6">
      <c r="B9" s="55"/>
      <c r="C9" s="55"/>
      <c r="D9" s="59"/>
      <c r="E9" s="59"/>
      <c r="F9" s="59"/>
    </row>
    <row r="10" spans="2:6">
      <c r="B10" s="55"/>
      <c r="C10" s="55"/>
      <c r="D10" s="59"/>
      <c r="E10" s="59"/>
      <c r="F10" s="59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19</vt:i4>
      </vt:variant>
    </vt:vector>
  </HeadingPairs>
  <TitlesOfParts>
    <vt:vector size="19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  <vt:lpstr>Yhteensopivuusraportti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Jukka Heikkilä</cp:lastModifiedBy>
  <cp:lastPrinted>2013-08-09T21:45:04Z</cp:lastPrinted>
  <dcterms:created xsi:type="dcterms:W3CDTF">2008-06-05T19:52:34Z</dcterms:created>
  <dcterms:modified xsi:type="dcterms:W3CDTF">2015-08-02T06:33:19Z</dcterms:modified>
</cp:coreProperties>
</file>