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195" windowHeight="8385" activeTab="1"/>
  </bookViews>
  <sheets>
    <sheet name="Kilpailu" sheetId="11" r:id="rId1"/>
    <sheet name="Tulokset" sheetId="12" r:id="rId2"/>
    <sheet name="1" sheetId="8" r:id="rId3"/>
    <sheet name="2" sheetId="21" r:id="rId4"/>
    <sheet name="3" sheetId="22" r:id="rId5"/>
    <sheet name="4" sheetId="23" r:id="rId6"/>
    <sheet name="5" sheetId="25" r:id="rId7"/>
    <sheet name="6" sheetId="24" r:id="rId8"/>
    <sheet name="7" sheetId="26" r:id="rId9"/>
    <sheet name="8" sheetId="20" r:id="rId10"/>
    <sheet name="Liikkeet" sheetId="5" r:id="rId11"/>
  </sheets>
  <calcPr calcId="145621"/>
</workbook>
</file>

<file path=xl/calcChain.xml><?xml version="1.0" encoding="utf-8"?>
<calcChain xmlns="http://schemas.openxmlformats.org/spreadsheetml/2006/main">
  <c r="D2" i="12" l="1"/>
  <c r="L8" i="22"/>
  <c r="L8" i="21"/>
  <c r="L8" i="8"/>
  <c r="K14" i="21" l="1"/>
  <c r="K13" i="21"/>
  <c r="F15" i="12" l="1"/>
  <c r="F14" i="12"/>
  <c r="F13" i="12"/>
  <c r="I15" i="12"/>
  <c r="I14" i="12"/>
  <c r="I13" i="12"/>
  <c r="J15" i="12"/>
  <c r="J14" i="12"/>
  <c r="J13" i="12"/>
  <c r="O5" i="25" l="1"/>
  <c r="O4" i="25"/>
  <c r="O5" i="23"/>
  <c r="O4" i="23"/>
  <c r="K12" i="23"/>
  <c r="K13" i="23"/>
  <c r="O5" i="22"/>
  <c r="O5" i="21"/>
  <c r="O4" i="21"/>
  <c r="O5" i="8"/>
  <c r="K13" i="22"/>
  <c r="O4" i="22" s="1"/>
  <c r="K12" i="22"/>
  <c r="K12" i="21"/>
  <c r="O3" i="20" l="1"/>
  <c r="K12" i="8"/>
  <c r="O3" i="8" s="1"/>
  <c r="K13" i="8"/>
  <c r="O4" i="8" s="1"/>
  <c r="G9" i="11"/>
  <c r="C2" i="26" l="1"/>
  <c r="AF30" i="26"/>
  <c r="AE30" i="26"/>
  <c r="AD30" i="26"/>
  <c r="AC30" i="26"/>
  <c r="AB30" i="26"/>
  <c r="U30" i="26"/>
  <c r="T30" i="26"/>
  <c r="S30" i="26"/>
  <c r="R30" i="26"/>
  <c r="Q30" i="26"/>
  <c r="I30" i="26"/>
  <c r="H30" i="26"/>
  <c r="G30" i="26"/>
  <c r="F30" i="26"/>
  <c r="E30" i="26"/>
  <c r="AH28" i="26"/>
  <c r="Y28" i="26"/>
  <c r="Z28" i="26" s="1"/>
  <c r="W28" i="26"/>
  <c r="N28" i="26"/>
  <c r="O28" i="26" s="1"/>
  <c r="K28" i="26"/>
  <c r="C28" i="26"/>
  <c r="AH27" i="26"/>
  <c r="Y27" i="26"/>
  <c r="Z27" i="26" s="1"/>
  <c r="W27" i="26"/>
  <c r="N27" i="26"/>
  <c r="O27" i="26" s="1"/>
  <c r="K27" i="26"/>
  <c r="C27" i="26"/>
  <c r="AH26" i="26"/>
  <c r="Y26" i="26"/>
  <c r="Z26" i="26" s="1"/>
  <c r="W26" i="26"/>
  <c r="N26" i="26"/>
  <c r="O26" i="26" s="1"/>
  <c r="K26" i="26"/>
  <c r="C26" i="26"/>
  <c r="AH25" i="26"/>
  <c r="Z25" i="26"/>
  <c r="Y25" i="26"/>
  <c r="W25" i="26"/>
  <c r="N25" i="26"/>
  <c r="O25" i="26" s="1"/>
  <c r="K25" i="26"/>
  <c r="C25" i="26"/>
  <c r="AH24" i="26"/>
  <c r="Y24" i="26"/>
  <c r="Z24" i="26" s="1"/>
  <c r="W24" i="26"/>
  <c r="N24" i="26"/>
  <c r="O24" i="26" s="1"/>
  <c r="K24" i="26"/>
  <c r="C24" i="26"/>
  <c r="AH23" i="26"/>
  <c r="Y23" i="26"/>
  <c r="Z23" i="26" s="1"/>
  <c r="W23" i="26"/>
  <c r="N23" i="26"/>
  <c r="O23" i="26" s="1"/>
  <c r="K23" i="26"/>
  <c r="C23" i="26"/>
  <c r="AH22" i="26"/>
  <c r="Z22" i="26"/>
  <c r="Y22" i="26"/>
  <c r="W22" i="26"/>
  <c r="N22" i="26"/>
  <c r="O22" i="26" s="1"/>
  <c r="K22" i="26"/>
  <c r="C22" i="26"/>
  <c r="AH21" i="26"/>
  <c r="Z21" i="26"/>
  <c r="Y21" i="26"/>
  <c r="W21" i="26"/>
  <c r="N21" i="26"/>
  <c r="O21" i="26" s="1"/>
  <c r="K21" i="26"/>
  <c r="C21" i="26"/>
  <c r="U16" i="26"/>
  <c r="T16" i="26"/>
  <c r="S16" i="26"/>
  <c r="R16" i="26"/>
  <c r="Q16" i="26"/>
  <c r="I16" i="26"/>
  <c r="H16" i="26"/>
  <c r="G16" i="26"/>
  <c r="F16" i="26"/>
  <c r="E16" i="26"/>
  <c r="W14" i="26"/>
  <c r="U5" i="26" s="1"/>
  <c r="K14" i="26"/>
  <c r="O5" i="26" s="1"/>
  <c r="W13" i="26"/>
  <c r="K13" i="26"/>
  <c r="O4" i="26" s="1"/>
  <c r="W12" i="26"/>
  <c r="U3" i="26" s="1"/>
  <c r="K12" i="26"/>
  <c r="U4" i="26"/>
  <c r="C4" i="26"/>
  <c r="C3" i="26"/>
  <c r="C2" i="24"/>
  <c r="C2" i="25"/>
  <c r="AF30" i="25"/>
  <c r="AE30" i="25"/>
  <c r="AD30" i="25"/>
  <c r="AC30" i="25"/>
  <c r="AB30" i="25"/>
  <c r="U30" i="25"/>
  <c r="T30" i="25"/>
  <c r="S30" i="25"/>
  <c r="R30" i="25"/>
  <c r="Q30" i="25"/>
  <c r="I30" i="25"/>
  <c r="H30" i="25"/>
  <c r="G30" i="25"/>
  <c r="F30" i="25"/>
  <c r="E30" i="25"/>
  <c r="AH28" i="25"/>
  <c r="Y28" i="25"/>
  <c r="Z28" i="25" s="1"/>
  <c r="N28" i="25"/>
  <c r="O28" i="25" s="1"/>
  <c r="W28" i="25" s="1"/>
  <c r="K28" i="25"/>
  <c r="C28" i="25"/>
  <c r="AH27" i="25"/>
  <c r="Y27" i="25"/>
  <c r="Z27" i="25" s="1"/>
  <c r="W27" i="25"/>
  <c r="N27" i="25"/>
  <c r="O27" i="25" s="1"/>
  <c r="C27" i="25"/>
  <c r="K27" i="25" s="1"/>
  <c r="AH26" i="25"/>
  <c r="Y26" i="25"/>
  <c r="Z26" i="25" s="1"/>
  <c r="N26" i="25"/>
  <c r="O26" i="25" s="1"/>
  <c r="W26" i="25" s="1"/>
  <c r="K26" i="25"/>
  <c r="C26" i="25"/>
  <c r="AH25" i="25"/>
  <c r="Y25" i="25"/>
  <c r="Z25" i="25" s="1"/>
  <c r="W25" i="25"/>
  <c r="N25" i="25"/>
  <c r="O25" i="25" s="1"/>
  <c r="C25" i="25"/>
  <c r="K25" i="25" s="1"/>
  <c r="AH24" i="25"/>
  <c r="Y24" i="25"/>
  <c r="Z24" i="25" s="1"/>
  <c r="N24" i="25"/>
  <c r="O24" i="25" s="1"/>
  <c r="W24" i="25" s="1"/>
  <c r="K24" i="25"/>
  <c r="C24" i="25"/>
  <c r="AH23" i="25"/>
  <c r="Y23" i="25"/>
  <c r="Z23" i="25" s="1"/>
  <c r="W23" i="25"/>
  <c r="N23" i="25"/>
  <c r="O23" i="25" s="1"/>
  <c r="C23" i="25"/>
  <c r="K23" i="25" s="1"/>
  <c r="AH22" i="25"/>
  <c r="Y22" i="25"/>
  <c r="Z22" i="25" s="1"/>
  <c r="N22" i="25"/>
  <c r="O22" i="25" s="1"/>
  <c r="W22" i="25" s="1"/>
  <c r="C22" i="25"/>
  <c r="K22" i="25" s="1"/>
  <c r="AH21" i="25"/>
  <c r="Y21" i="25"/>
  <c r="Z21" i="25" s="1"/>
  <c r="N21" i="25"/>
  <c r="O21" i="25" s="1"/>
  <c r="W21" i="25" s="1"/>
  <c r="C21" i="25"/>
  <c r="K21" i="25" s="1"/>
  <c r="U16" i="25"/>
  <c r="T16" i="25"/>
  <c r="S16" i="25"/>
  <c r="R16" i="25"/>
  <c r="Q16" i="25"/>
  <c r="I16" i="25"/>
  <c r="H16" i="25"/>
  <c r="G16" i="25"/>
  <c r="F16" i="25"/>
  <c r="E16" i="25"/>
  <c r="W14" i="25"/>
  <c r="U5" i="25" s="1"/>
  <c r="K14" i="25"/>
  <c r="W13" i="25"/>
  <c r="K13" i="25"/>
  <c r="W12" i="25"/>
  <c r="U3" i="25" s="1"/>
  <c r="I12" i="12" s="1"/>
  <c r="K12" i="25"/>
  <c r="K16" i="25" s="1"/>
  <c r="U4" i="25"/>
  <c r="C4" i="25"/>
  <c r="C3" i="25"/>
  <c r="AF30" i="24"/>
  <c r="AE30" i="24"/>
  <c r="AD30" i="24"/>
  <c r="AC30" i="24"/>
  <c r="AB30" i="24"/>
  <c r="U30" i="24"/>
  <c r="T30" i="24"/>
  <c r="S30" i="24"/>
  <c r="R30" i="24"/>
  <c r="Q30" i="24"/>
  <c r="I30" i="24"/>
  <c r="H30" i="24"/>
  <c r="G30" i="24"/>
  <c r="F30" i="24"/>
  <c r="E30" i="24"/>
  <c r="AH28" i="24"/>
  <c r="Y28" i="24"/>
  <c r="Z28" i="24" s="1"/>
  <c r="W28" i="24"/>
  <c r="N28" i="24"/>
  <c r="O28" i="24" s="1"/>
  <c r="K28" i="24"/>
  <c r="C28" i="24"/>
  <c r="AH27" i="24"/>
  <c r="Y27" i="24"/>
  <c r="Z27" i="24" s="1"/>
  <c r="W27" i="24"/>
  <c r="O27" i="24"/>
  <c r="N27" i="24"/>
  <c r="K27" i="24"/>
  <c r="C27" i="24"/>
  <c r="AH26" i="24"/>
  <c r="Y26" i="24"/>
  <c r="Z26" i="24" s="1"/>
  <c r="W26" i="24"/>
  <c r="N26" i="24"/>
  <c r="O26" i="24" s="1"/>
  <c r="K26" i="24"/>
  <c r="C26" i="24"/>
  <c r="AH25" i="24"/>
  <c r="Y25" i="24"/>
  <c r="Z25" i="24" s="1"/>
  <c r="W25" i="24"/>
  <c r="N25" i="24"/>
  <c r="O25" i="24" s="1"/>
  <c r="K25" i="24"/>
  <c r="C25" i="24"/>
  <c r="AH24" i="24"/>
  <c r="Y24" i="24"/>
  <c r="Z24" i="24" s="1"/>
  <c r="W24" i="24"/>
  <c r="N24" i="24"/>
  <c r="O24" i="24" s="1"/>
  <c r="K24" i="24"/>
  <c r="C24" i="24"/>
  <c r="AH23" i="24"/>
  <c r="Y23" i="24"/>
  <c r="Z23" i="24" s="1"/>
  <c r="W23" i="24"/>
  <c r="O23" i="24"/>
  <c r="N23" i="24"/>
  <c r="K23" i="24"/>
  <c r="C23" i="24"/>
  <c r="AH22" i="24"/>
  <c r="Y22" i="24"/>
  <c r="Z22" i="24" s="1"/>
  <c r="W22" i="24"/>
  <c r="O22" i="24"/>
  <c r="N22" i="24"/>
  <c r="K22" i="24"/>
  <c r="C22" i="24"/>
  <c r="AH21" i="24"/>
  <c r="Y21" i="24"/>
  <c r="Z21" i="24" s="1"/>
  <c r="W21" i="24"/>
  <c r="N21" i="24"/>
  <c r="O21" i="24" s="1"/>
  <c r="K21" i="24"/>
  <c r="C21" i="24"/>
  <c r="U16" i="24"/>
  <c r="T16" i="24"/>
  <c r="S16" i="24"/>
  <c r="R16" i="24"/>
  <c r="Q16" i="24"/>
  <c r="K16" i="24"/>
  <c r="I16" i="24"/>
  <c r="H16" i="24"/>
  <c r="G16" i="24"/>
  <c r="F16" i="24"/>
  <c r="E16" i="24"/>
  <c r="W14" i="24"/>
  <c r="U5" i="24" s="1"/>
  <c r="K14" i="24"/>
  <c r="W13" i="24"/>
  <c r="U4" i="24" s="1"/>
  <c r="K13" i="24"/>
  <c r="O4" i="24" s="1"/>
  <c r="W12" i="24"/>
  <c r="K12" i="24"/>
  <c r="O5" i="24"/>
  <c r="C4" i="24"/>
  <c r="U3" i="24"/>
  <c r="O3" i="24"/>
  <c r="O6" i="24" s="1"/>
  <c r="C3" i="24"/>
  <c r="C2" i="23"/>
  <c r="C2" i="22"/>
  <c r="AF30" i="23"/>
  <c r="AE30" i="23"/>
  <c r="AD30" i="23"/>
  <c r="AC30" i="23"/>
  <c r="AB30" i="23"/>
  <c r="U30" i="23"/>
  <c r="T30" i="23"/>
  <c r="S30" i="23"/>
  <c r="R30" i="23"/>
  <c r="Q30" i="23"/>
  <c r="I30" i="23"/>
  <c r="H30" i="23"/>
  <c r="G30" i="23"/>
  <c r="F30" i="23"/>
  <c r="E30" i="23"/>
  <c r="AH28" i="23"/>
  <c r="Y28" i="23"/>
  <c r="Z28" i="23" s="1"/>
  <c r="N28" i="23"/>
  <c r="O28" i="23" s="1"/>
  <c r="W28" i="23" s="1"/>
  <c r="C28" i="23"/>
  <c r="K28" i="23" s="1"/>
  <c r="AH27" i="23"/>
  <c r="Y27" i="23"/>
  <c r="Z27" i="23" s="1"/>
  <c r="N27" i="23"/>
  <c r="O27" i="23" s="1"/>
  <c r="W27" i="23" s="1"/>
  <c r="C27" i="23"/>
  <c r="K27" i="23" s="1"/>
  <c r="AH26" i="23"/>
  <c r="Y26" i="23"/>
  <c r="Z26" i="23" s="1"/>
  <c r="N26" i="23"/>
  <c r="O26" i="23" s="1"/>
  <c r="W26" i="23" s="1"/>
  <c r="C26" i="23"/>
  <c r="K26" i="23" s="1"/>
  <c r="AH25" i="23"/>
  <c r="Y25" i="23"/>
  <c r="Z25" i="23" s="1"/>
  <c r="N25" i="23"/>
  <c r="O25" i="23" s="1"/>
  <c r="W25" i="23" s="1"/>
  <c r="C25" i="23"/>
  <c r="K25" i="23" s="1"/>
  <c r="AH24" i="23"/>
  <c r="Y24" i="23"/>
  <c r="Z24" i="23" s="1"/>
  <c r="N24" i="23"/>
  <c r="O24" i="23" s="1"/>
  <c r="W24" i="23" s="1"/>
  <c r="C24" i="23"/>
  <c r="K24" i="23" s="1"/>
  <c r="AH23" i="23"/>
  <c r="Y23" i="23"/>
  <c r="Z23" i="23" s="1"/>
  <c r="N23" i="23"/>
  <c r="O23" i="23" s="1"/>
  <c r="W23" i="23" s="1"/>
  <c r="C23" i="23"/>
  <c r="K23" i="23" s="1"/>
  <c r="AH22" i="23"/>
  <c r="Y22" i="23"/>
  <c r="Z22" i="23" s="1"/>
  <c r="N22" i="23"/>
  <c r="O22" i="23" s="1"/>
  <c r="W22" i="23" s="1"/>
  <c r="C22" i="23"/>
  <c r="K22" i="23" s="1"/>
  <c r="AH21" i="23"/>
  <c r="Y21" i="23"/>
  <c r="Z21" i="23" s="1"/>
  <c r="N21" i="23"/>
  <c r="O21" i="23" s="1"/>
  <c r="W21" i="23" s="1"/>
  <c r="C21" i="23"/>
  <c r="K21" i="23" s="1"/>
  <c r="U16" i="23"/>
  <c r="T16" i="23"/>
  <c r="S16" i="23"/>
  <c r="R16" i="23"/>
  <c r="Q16" i="23"/>
  <c r="I16" i="23"/>
  <c r="H16" i="23"/>
  <c r="G16" i="23"/>
  <c r="F16" i="23"/>
  <c r="E16" i="23"/>
  <c r="W14" i="23"/>
  <c r="U5" i="23" s="1"/>
  <c r="K14" i="23"/>
  <c r="W13" i="23"/>
  <c r="W12" i="23"/>
  <c r="U3" i="23" s="1"/>
  <c r="I11" i="12" s="1"/>
  <c r="U4" i="23"/>
  <c r="C4" i="23"/>
  <c r="C3" i="23"/>
  <c r="AF30" i="22"/>
  <c r="AE30" i="22"/>
  <c r="AD30" i="22"/>
  <c r="AC30" i="22"/>
  <c r="AB30" i="22"/>
  <c r="U30" i="22"/>
  <c r="T30" i="22"/>
  <c r="S30" i="22"/>
  <c r="R30" i="22"/>
  <c r="Q30" i="22"/>
  <c r="I30" i="22"/>
  <c r="H30" i="22"/>
  <c r="G30" i="22"/>
  <c r="F30" i="22"/>
  <c r="E30" i="22"/>
  <c r="AH28" i="22"/>
  <c r="Y28" i="22"/>
  <c r="Z28" i="22" s="1"/>
  <c r="N28" i="22"/>
  <c r="O28" i="22" s="1"/>
  <c r="W28" i="22" s="1"/>
  <c r="C28" i="22"/>
  <c r="K28" i="22" s="1"/>
  <c r="AH27" i="22"/>
  <c r="Y27" i="22"/>
  <c r="Z27" i="22" s="1"/>
  <c r="N27" i="22"/>
  <c r="O27" i="22" s="1"/>
  <c r="W27" i="22" s="1"/>
  <c r="C27" i="22"/>
  <c r="K27" i="22" s="1"/>
  <c r="AH26" i="22"/>
  <c r="Y26" i="22"/>
  <c r="Z26" i="22" s="1"/>
  <c r="N26" i="22"/>
  <c r="O26" i="22" s="1"/>
  <c r="W26" i="22" s="1"/>
  <c r="C26" i="22"/>
  <c r="K26" i="22" s="1"/>
  <c r="AH25" i="22"/>
  <c r="Y25" i="22"/>
  <c r="Z25" i="22" s="1"/>
  <c r="N25" i="22"/>
  <c r="O25" i="22" s="1"/>
  <c r="W25" i="22" s="1"/>
  <c r="C25" i="22"/>
  <c r="K25" i="22" s="1"/>
  <c r="AH24" i="22"/>
  <c r="Y24" i="22"/>
  <c r="Z24" i="22" s="1"/>
  <c r="N24" i="22"/>
  <c r="O24" i="22" s="1"/>
  <c r="W24" i="22" s="1"/>
  <c r="C24" i="22"/>
  <c r="K24" i="22" s="1"/>
  <c r="AH23" i="22"/>
  <c r="Y23" i="22"/>
  <c r="Z23" i="22" s="1"/>
  <c r="N23" i="22"/>
  <c r="O23" i="22" s="1"/>
  <c r="W23" i="22" s="1"/>
  <c r="C23" i="22"/>
  <c r="K23" i="22" s="1"/>
  <c r="AH22" i="22"/>
  <c r="Y22" i="22"/>
  <c r="Z22" i="22" s="1"/>
  <c r="N22" i="22"/>
  <c r="O22" i="22" s="1"/>
  <c r="W22" i="22" s="1"/>
  <c r="C22" i="22"/>
  <c r="K22" i="22" s="1"/>
  <c r="AH21" i="22"/>
  <c r="Y21" i="22"/>
  <c r="Z21" i="22" s="1"/>
  <c r="N21" i="22"/>
  <c r="O21" i="22" s="1"/>
  <c r="W21" i="22" s="1"/>
  <c r="K21" i="22"/>
  <c r="C21" i="22"/>
  <c r="U16" i="22"/>
  <c r="T16" i="22"/>
  <c r="S16" i="22"/>
  <c r="R16" i="22"/>
  <c r="Q16" i="22"/>
  <c r="I16" i="22"/>
  <c r="H16" i="22"/>
  <c r="G16" i="22"/>
  <c r="F16" i="22"/>
  <c r="E16" i="22"/>
  <c r="W14" i="22"/>
  <c r="U5" i="22" s="1"/>
  <c r="K14" i="22"/>
  <c r="W13" i="22"/>
  <c r="U4" i="22" s="1"/>
  <c r="W12" i="22"/>
  <c r="U3" i="22" s="1"/>
  <c r="C4" i="22"/>
  <c r="C3" i="22"/>
  <c r="C2" i="21"/>
  <c r="AF30" i="21"/>
  <c r="AE30" i="21"/>
  <c r="AD30" i="21"/>
  <c r="AC30" i="21"/>
  <c r="AB30" i="21"/>
  <c r="U30" i="21"/>
  <c r="T30" i="21"/>
  <c r="S30" i="21"/>
  <c r="R30" i="21"/>
  <c r="Q30" i="21"/>
  <c r="I30" i="21"/>
  <c r="H30" i="21"/>
  <c r="G30" i="21"/>
  <c r="F30" i="21"/>
  <c r="E30" i="21"/>
  <c r="AH28" i="21"/>
  <c r="Y28" i="21"/>
  <c r="Z28" i="21" s="1"/>
  <c r="N28" i="21"/>
  <c r="O28" i="21" s="1"/>
  <c r="W28" i="21" s="1"/>
  <c r="C28" i="21"/>
  <c r="K28" i="21" s="1"/>
  <c r="AH27" i="21"/>
  <c r="Y27" i="21"/>
  <c r="Z27" i="21" s="1"/>
  <c r="N27" i="21"/>
  <c r="O27" i="21" s="1"/>
  <c r="W27" i="21" s="1"/>
  <c r="C27" i="21"/>
  <c r="K27" i="21" s="1"/>
  <c r="AH26" i="21"/>
  <c r="Y26" i="21"/>
  <c r="Z26" i="21" s="1"/>
  <c r="N26" i="21"/>
  <c r="O26" i="21" s="1"/>
  <c r="W26" i="21" s="1"/>
  <c r="C26" i="21"/>
  <c r="K26" i="21" s="1"/>
  <c r="AH25" i="21"/>
  <c r="Y25" i="21"/>
  <c r="Z25" i="21" s="1"/>
  <c r="N25" i="21"/>
  <c r="O25" i="21" s="1"/>
  <c r="W25" i="21" s="1"/>
  <c r="C25" i="21"/>
  <c r="K25" i="21" s="1"/>
  <c r="AH24" i="21"/>
  <c r="Y24" i="21"/>
  <c r="Z24" i="21" s="1"/>
  <c r="N24" i="21"/>
  <c r="O24" i="21" s="1"/>
  <c r="W24" i="21" s="1"/>
  <c r="C24" i="21"/>
  <c r="K24" i="21" s="1"/>
  <c r="AH23" i="21"/>
  <c r="Y23" i="21"/>
  <c r="Z23" i="21" s="1"/>
  <c r="W23" i="21"/>
  <c r="N23" i="21"/>
  <c r="O23" i="21" s="1"/>
  <c r="C23" i="21"/>
  <c r="K23" i="21" s="1"/>
  <c r="AH22" i="21"/>
  <c r="Y22" i="21"/>
  <c r="Z22" i="21" s="1"/>
  <c r="N22" i="21"/>
  <c r="O22" i="21" s="1"/>
  <c r="W22" i="21" s="1"/>
  <c r="C22" i="21"/>
  <c r="K22" i="21" s="1"/>
  <c r="AH21" i="21"/>
  <c r="Y21" i="21"/>
  <c r="Z21" i="21" s="1"/>
  <c r="N21" i="21"/>
  <c r="O21" i="21" s="1"/>
  <c r="W21" i="21" s="1"/>
  <c r="C21" i="21"/>
  <c r="K21" i="21" s="1"/>
  <c r="U16" i="21"/>
  <c r="T16" i="21"/>
  <c r="S16" i="21"/>
  <c r="R16" i="21"/>
  <c r="Q16" i="21"/>
  <c r="I16" i="21"/>
  <c r="H16" i="21"/>
  <c r="G16" i="21"/>
  <c r="F16" i="21"/>
  <c r="E16" i="21"/>
  <c r="W14" i="21"/>
  <c r="U5" i="21" s="1"/>
  <c r="W13" i="21"/>
  <c r="U4" i="21" s="1"/>
  <c r="W12" i="21"/>
  <c r="U3" i="21" s="1"/>
  <c r="I9" i="12" s="1"/>
  <c r="C4" i="21"/>
  <c r="C3" i="21"/>
  <c r="C2" i="20"/>
  <c r="AF30" i="20"/>
  <c r="AE30" i="20"/>
  <c r="AD30" i="20"/>
  <c r="AC30" i="20"/>
  <c r="AB30" i="20"/>
  <c r="U30" i="20"/>
  <c r="T30" i="20"/>
  <c r="S30" i="20"/>
  <c r="R30" i="20"/>
  <c r="Q30" i="20"/>
  <c r="I30" i="20"/>
  <c r="H30" i="20"/>
  <c r="G30" i="20"/>
  <c r="F30" i="20"/>
  <c r="E30" i="20"/>
  <c r="AH28" i="20"/>
  <c r="Y28" i="20"/>
  <c r="Z28" i="20" s="1"/>
  <c r="N28" i="20"/>
  <c r="O28" i="20" s="1"/>
  <c r="W28" i="20" s="1"/>
  <c r="C28" i="20"/>
  <c r="K28" i="20" s="1"/>
  <c r="AH27" i="20"/>
  <c r="Y27" i="20"/>
  <c r="Z27" i="20" s="1"/>
  <c r="N27" i="20"/>
  <c r="O27" i="20" s="1"/>
  <c r="W27" i="20" s="1"/>
  <c r="C27" i="20"/>
  <c r="K27" i="20" s="1"/>
  <c r="AH26" i="20"/>
  <c r="Y26" i="20"/>
  <c r="Z26" i="20" s="1"/>
  <c r="O26" i="20"/>
  <c r="W26" i="20" s="1"/>
  <c r="N26" i="20"/>
  <c r="C26" i="20"/>
  <c r="K26" i="20" s="1"/>
  <c r="AH25" i="20"/>
  <c r="Y25" i="20"/>
  <c r="Z25" i="20" s="1"/>
  <c r="N25" i="20"/>
  <c r="O25" i="20" s="1"/>
  <c r="W25" i="20" s="1"/>
  <c r="C25" i="20"/>
  <c r="K25" i="20" s="1"/>
  <c r="AH24" i="20"/>
  <c r="Y24" i="20"/>
  <c r="Z24" i="20" s="1"/>
  <c r="N24" i="20"/>
  <c r="O24" i="20" s="1"/>
  <c r="W24" i="20" s="1"/>
  <c r="C24" i="20"/>
  <c r="K24" i="20" s="1"/>
  <c r="AH23" i="20"/>
  <c r="Y23" i="20"/>
  <c r="Z23" i="20" s="1"/>
  <c r="N23" i="20"/>
  <c r="O23" i="20" s="1"/>
  <c r="W23" i="20" s="1"/>
  <c r="C23" i="20"/>
  <c r="K23" i="20" s="1"/>
  <c r="AH22" i="20"/>
  <c r="Y22" i="20"/>
  <c r="Z22" i="20" s="1"/>
  <c r="O22" i="20"/>
  <c r="W22" i="20" s="1"/>
  <c r="N22" i="20"/>
  <c r="C22" i="20"/>
  <c r="K22" i="20" s="1"/>
  <c r="AH21" i="20"/>
  <c r="Y21" i="20"/>
  <c r="Z21" i="20" s="1"/>
  <c r="N21" i="20"/>
  <c r="O21" i="20" s="1"/>
  <c r="W21" i="20" s="1"/>
  <c r="C21" i="20"/>
  <c r="K21" i="20" s="1"/>
  <c r="U16" i="20"/>
  <c r="T16" i="20"/>
  <c r="S16" i="20"/>
  <c r="R16" i="20"/>
  <c r="Q16" i="20"/>
  <c r="I16" i="20"/>
  <c r="H16" i="20"/>
  <c r="G16" i="20"/>
  <c r="F16" i="20"/>
  <c r="E16" i="20"/>
  <c r="W14" i="20"/>
  <c r="U5" i="20" s="1"/>
  <c r="K14" i="20"/>
  <c r="W13" i="20"/>
  <c r="U4" i="20" s="1"/>
  <c r="K13" i="20"/>
  <c r="O4" i="20" s="1"/>
  <c r="W12" i="20"/>
  <c r="K12" i="20"/>
  <c r="O5" i="20"/>
  <c r="C4" i="20"/>
  <c r="C3" i="20"/>
  <c r="AH22" i="8"/>
  <c r="AH23" i="8"/>
  <c r="AH24" i="8"/>
  <c r="AH25" i="8"/>
  <c r="AH26" i="8"/>
  <c r="AH27" i="8"/>
  <c r="AH28" i="8"/>
  <c r="AH21" i="8"/>
  <c r="W13" i="8"/>
  <c r="U4" i="8" s="1"/>
  <c r="W14" i="8"/>
  <c r="U5" i="8" s="1"/>
  <c r="W12" i="8"/>
  <c r="U3" i="8" s="1"/>
  <c r="I8" i="12" s="1"/>
  <c r="K14" i="8"/>
  <c r="B24" i="12"/>
  <c r="B25" i="12"/>
  <c r="B26" i="12"/>
  <c r="B27" i="12"/>
  <c r="B28" i="12"/>
  <c r="L28" i="12" s="1"/>
  <c r="B29" i="12"/>
  <c r="C29" i="12" s="1"/>
  <c r="B22" i="12"/>
  <c r="AD22" i="12" s="1"/>
  <c r="B23" i="12"/>
  <c r="D1" i="12"/>
  <c r="C26" i="12" l="1"/>
  <c r="I26" i="12"/>
  <c r="J29" i="12"/>
  <c r="V3" i="20" s="1"/>
  <c r="I29" i="12"/>
  <c r="K30" i="21"/>
  <c r="K3" i="21" s="1"/>
  <c r="K30" i="22"/>
  <c r="K3" i="22" s="1"/>
  <c r="C24" i="12" s="1"/>
  <c r="I25" i="12"/>
  <c r="AF22" i="12"/>
  <c r="K30" i="23"/>
  <c r="K3" i="23" s="1"/>
  <c r="C25" i="12" s="1"/>
  <c r="O7" i="8"/>
  <c r="K16" i="8"/>
  <c r="K16" i="23"/>
  <c r="AC23" i="12"/>
  <c r="I23" i="12"/>
  <c r="O8" i="24"/>
  <c r="AD23" i="12"/>
  <c r="I24" i="12"/>
  <c r="F28" i="12"/>
  <c r="M28" i="12"/>
  <c r="O28" i="12" s="1"/>
  <c r="J28" i="12"/>
  <c r="V3" i="26" s="1"/>
  <c r="O6" i="20"/>
  <c r="AH30" i="23"/>
  <c r="K5" i="23" s="1"/>
  <c r="K30" i="26"/>
  <c r="K3" i="26" s="1"/>
  <c r="I10" i="12"/>
  <c r="G27" i="12"/>
  <c r="P3" i="24" s="1"/>
  <c r="I27" i="12"/>
  <c r="J27" i="12"/>
  <c r="V3" i="24" s="1"/>
  <c r="L27" i="12"/>
  <c r="O7" i="24"/>
  <c r="I28" i="12"/>
  <c r="M27" i="12"/>
  <c r="O27" i="12" s="1"/>
  <c r="W16" i="20"/>
  <c r="W30" i="26"/>
  <c r="K4" i="26" s="1"/>
  <c r="M29" i="12"/>
  <c r="O29" i="12" s="1"/>
  <c r="W16" i="24"/>
  <c r="W30" i="24"/>
  <c r="K4" i="24" s="1"/>
  <c r="K16" i="26"/>
  <c r="AG22" i="12"/>
  <c r="I22" i="12"/>
  <c r="L29" i="12"/>
  <c r="W30" i="25"/>
  <c r="K4" i="25" s="1"/>
  <c r="K30" i="24"/>
  <c r="K3" i="24" s="1"/>
  <c r="AH30" i="24"/>
  <c r="K5" i="24" s="1"/>
  <c r="AH30" i="26"/>
  <c r="K5" i="26" s="1"/>
  <c r="AH30" i="25"/>
  <c r="K5" i="25" s="1"/>
  <c r="K30" i="25"/>
  <c r="K3" i="25" s="1"/>
  <c r="W30" i="21"/>
  <c r="K4" i="21" s="1"/>
  <c r="AE26" i="12"/>
  <c r="AC25" i="12"/>
  <c r="AE29" i="12"/>
  <c r="AC27" i="12"/>
  <c r="AD29" i="12"/>
  <c r="AF25" i="12"/>
  <c r="AC29" i="12"/>
  <c r="AF27" i="12"/>
  <c r="AE25" i="12"/>
  <c r="AF29" i="12"/>
  <c r="AF26" i="12"/>
  <c r="AD25" i="12"/>
  <c r="AF24" i="12"/>
  <c r="AE28" i="12"/>
  <c r="X23" i="12"/>
  <c r="AF23" i="12"/>
  <c r="AD24" i="12"/>
  <c r="AF28" i="12"/>
  <c r="AE24" i="12"/>
  <c r="AC24" i="12"/>
  <c r="AC28" i="12"/>
  <c r="AE27" i="12"/>
  <c r="AE22" i="12"/>
  <c r="AD28" i="12"/>
  <c r="AD27" i="12"/>
  <c r="AD26" i="12"/>
  <c r="AG23" i="12"/>
  <c r="AC26" i="12"/>
  <c r="AG29" i="12"/>
  <c r="AG28" i="12"/>
  <c r="AG27" i="12"/>
  <c r="AG26" i="12"/>
  <c r="AG25" i="12"/>
  <c r="AG24" i="12"/>
  <c r="AE23" i="12"/>
  <c r="U7" i="8"/>
  <c r="U6" i="8"/>
  <c r="AC22" i="12"/>
  <c r="U23" i="12"/>
  <c r="W22" i="12"/>
  <c r="Q26" i="12"/>
  <c r="W26" i="12"/>
  <c r="T26" i="12"/>
  <c r="Z26" i="12"/>
  <c r="Y29" i="12"/>
  <c r="T29" i="12"/>
  <c r="Z29" i="12"/>
  <c r="S29" i="12"/>
  <c r="U25" i="12"/>
  <c r="AA25" i="12"/>
  <c r="U27" i="12"/>
  <c r="T25" i="12"/>
  <c r="AA27" i="12"/>
  <c r="Z25" i="12"/>
  <c r="U29" i="12"/>
  <c r="U26" i="12"/>
  <c r="S25" i="12"/>
  <c r="AA29" i="12"/>
  <c r="AA26" i="12"/>
  <c r="Y25" i="12"/>
  <c r="AA24" i="12"/>
  <c r="AA23" i="12"/>
  <c r="U28" i="12"/>
  <c r="Q27" i="12"/>
  <c r="T28" i="12"/>
  <c r="Z28" i="12"/>
  <c r="Z27" i="12"/>
  <c r="Z23" i="12"/>
  <c r="S23" i="12"/>
  <c r="W24" i="12"/>
  <c r="W28" i="12"/>
  <c r="Y28" i="12"/>
  <c r="Y27" i="12"/>
  <c r="Y26" i="12"/>
  <c r="Y23" i="12"/>
  <c r="U24" i="12"/>
  <c r="AA28" i="12"/>
  <c r="Q23" i="12"/>
  <c r="T27" i="12"/>
  <c r="T24" i="12"/>
  <c r="T23" i="12"/>
  <c r="W23" i="12"/>
  <c r="W27" i="12"/>
  <c r="Z24" i="12"/>
  <c r="Q24" i="12"/>
  <c r="Q28" i="12"/>
  <c r="S28" i="12"/>
  <c r="S27" i="12"/>
  <c r="S26" i="12"/>
  <c r="S24" i="12"/>
  <c r="Y24" i="12"/>
  <c r="C28" i="12"/>
  <c r="Q25" i="12"/>
  <c r="Q29" i="12"/>
  <c r="R29" i="12"/>
  <c r="R28" i="12"/>
  <c r="R27" i="12"/>
  <c r="R26" i="12"/>
  <c r="R25" i="12"/>
  <c r="R24" i="12"/>
  <c r="R23" i="12"/>
  <c r="W25" i="12"/>
  <c r="W29" i="12"/>
  <c r="X29" i="12"/>
  <c r="X28" i="12"/>
  <c r="X27" i="12"/>
  <c r="X26" i="12"/>
  <c r="X25" i="12"/>
  <c r="X24" i="12"/>
  <c r="F29" i="12"/>
  <c r="G29" i="12"/>
  <c r="P3" i="20" s="1"/>
  <c r="G28" i="12"/>
  <c r="P3" i="26" s="1"/>
  <c r="F27" i="12"/>
  <c r="D27" i="12"/>
  <c r="L3" i="24" s="1"/>
  <c r="C27" i="12"/>
  <c r="F22" i="12"/>
  <c r="F26" i="12"/>
  <c r="D29" i="12"/>
  <c r="L3" i="20" s="1"/>
  <c r="D28" i="12"/>
  <c r="L3" i="26" s="1"/>
  <c r="U7" i="26"/>
  <c r="U6" i="26"/>
  <c r="W16" i="26"/>
  <c r="O3" i="26"/>
  <c r="U6" i="25"/>
  <c r="U7" i="25"/>
  <c r="W16" i="25"/>
  <c r="O3" i="25"/>
  <c r="U6" i="24"/>
  <c r="U7" i="24"/>
  <c r="W30" i="23"/>
  <c r="K4" i="23" s="1"/>
  <c r="U6" i="23"/>
  <c r="U7" i="23"/>
  <c r="W16" i="23"/>
  <c r="O3" i="23"/>
  <c r="F25" i="12" s="1"/>
  <c r="K16" i="22"/>
  <c r="W30" i="22"/>
  <c r="K4" i="22" s="1"/>
  <c r="AH30" i="22"/>
  <c r="K5" i="22" s="1"/>
  <c r="U6" i="22"/>
  <c r="U7" i="22"/>
  <c r="W16" i="22"/>
  <c r="O3" i="22"/>
  <c r="F24" i="12" s="1"/>
  <c r="K16" i="21"/>
  <c r="AH30" i="21"/>
  <c r="K5" i="21" s="1"/>
  <c r="U6" i="21"/>
  <c r="U7" i="21"/>
  <c r="O3" i="21"/>
  <c r="F23" i="12" s="1"/>
  <c r="W16" i="21"/>
  <c r="AH30" i="20"/>
  <c r="K5" i="20" s="1"/>
  <c r="K30" i="20"/>
  <c r="K3" i="20" s="1"/>
  <c r="W30" i="20"/>
  <c r="K4" i="20" s="1"/>
  <c r="U3" i="20"/>
  <c r="O7" i="20"/>
  <c r="K16" i="20"/>
  <c r="B51" i="12"/>
  <c r="B52" i="12"/>
  <c r="B53" i="12"/>
  <c r="B54" i="12"/>
  <c r="B55" i="12"/>
  <c r="B56" i="12"/>
  <c r="B57" i="12"/>
  <c r="B50" i="12"/>
  <c r="B37" i="12"/>
  <c r="B38" i="12"/>
  <c r="B39" i="12"/>
  <c r="B40" i="12"/>
  <c r="C40" i="12" s="1"/>
  <c r="B41" i="12"/>
  <c r="C41" i="12" s="1"/>
  <c r="B42" i="12"/>
  <c r="C42" i="12" s="1"/>
  <c r="B43" i="12"/>
  <c r="C43" i="12" s="1"/>
  <c r="B36" i="12"/>
  <c r="A51" i="12"/>
  <c r="A52" i="12"/>
  <c r="A53" i="12"/>
  <c r="A54" i="12"/>
  <c r="A55" i="12"/>
  <c r="A56" i="12"/>
  <c r="A57" i="12"/>
  <c r="A50" i="12"/>
  <c r="A37" i="12"/>
  <c r="A38" i="12"/>
  <c r="A39" i="12"/>
  <c r="A40" i="12"/>
  <c r="A41" i="12"/>
  <c r="A42" i="12"/>
  <c r="A43" i="12"/>
  <c r="A36" i="12"/>
  <c r="A23" i="12"/>
  <c r="A24" i="12"/>
  <c r="A25" i="12"/>
  <c r="A26" i="12"/>
  <c r="A27" i="12"/>
  <c r="A28" i="12"/>
  <c r="A29" i="12"/>
  <c r="A22" i="12"/>
  <c r="B9" i="12"/>
  <c r="B10" i="12"/>
  <c r="B11" i="12"/>
  <c r="B12" i="12"/>
  <c r="B13" i="12"/>
  <c r="B14" i="12"/>
  <c r="B15" i="12"/>
  <c r="B8" i="12"/>
  <c r="A9" i="12"/>
  <c r="A10" i="12"/>
  <c r="A11" i="12"/>
  <c r="A12" i="12"/>
  <c r="A13" i="12"/>
  <c r="A14" i="12"/>
  <c r="A15" i="12"/>
  <c r="A8" i="12"/>
  <c r="W16" i="8"/>
  <c r="U16" i="8"/>
  <c r="T16" i="8"/>
  <c r="S16" i="8"/>
  <c r="R16" i="8"/>
  <c r="Q16" i="8"/>
  <c r="F16" i="8"/>
  <c r="G16" i="8"/>
  <c r="H16" i="8"/>
  <c r="I16" i="8"/>
  <c r="E16" i="8"/>
  <c r="Y23" i="8"/>
  <c r="Z23" i="8" s="1"/>
  <c r="Y24" i="8"/>
  <c r="Z24" i="8" s="1"/>
  <c r="Y25" i="8"/>
  <c r="Z25" i="8" s="1"/>
  <c r="Y26" i="8"/>
  <c r="Z26" i="8" s="1"/>
  <c r="Y27" i="8"/>
  <c r="Z27" i="8" s="1"/>
  <c r="Y28" i="8"/>
  <c r="Z28" i="8" s="1"/>
  <c r="Y22" i="8"/>
  <c r="Z22" i="8" s="1"/>
  <c r="Y21" i="8"/>
  <c r="Z21" i="8" s="1"/>
  <c r="N23" i="8"/>
  <c r="O23" i="8" s="1"/>
  <c r="W23" i="8" s="1"/>
  <c r="N24" i="8"/>
  <c r="O24" i="8" s="1"/>
  <c r="W24" i="8" s="1"/>
  <c r="N25" i="8"/>
  <c r="O25" i="8" s="1"/>
  <c r="W25" i="8" s="1"/>
  <c r="N26" i="8"/>
  <c r="O26" i="8" s="1"/>
  <c r="W26" i="8" s="1"/>
  <c r="N27" i="8"/>
  <c r="O27" i="8" s="1"/>
  <c r="W27" i="8" s="1"/>
  <c r="N28" i="8"/>
  <c r="O28" i="8" s="1"/>
  <c r="W28" i="8" s="1"/>
  <c r="N22" i="8"/>
  <c r="O22" i="8" s="1"/>
  <c r="W22" i="8" s="1"/>
  <c r="N21" i="8"/>
  <c r="O21" i="8" s="1"/>
  <c r="W21" i="8" s="1"/>
  <c r="C4" i="8"/>
  <c r="C3" i="8"/>
  <c r="C2" i="8"/>
  <c r="AF30" i="8"/>
  <c r="AE30" i="8"/>
  <c r="T50" i="12" s="1"/>
  <c r="AD30" i="8"/>
  <c r="AC30" i="8"/>
  <c r="AB30" i="8"/>
  <c r="U30" i="8"/>
  <c r="U36" i="12" s="1"/>
  <c r="T30" i="8"/>
  <c r="S30" i="8"/>
  <c r="R30" i="8"/>
  <c r="Q30" i="8"/>
  <c r="H30" i="8"/>
  <c r="I30" i="8"/>
  <c r="F30" i="8"/>
  <c r="G30" i="8"/>
  <c r="E30" i="8"/>
  <c r="Q22" i="12" s="1"/>
  <c r="C28" i="8"/>
  <c r="K28" i="8" s="1"/>
  <c r="C27" i="8"/>
  <c r="K27" i="8" s="1"/>
  <c r="C26" i="8"/>
  <c r="K26" i="8" s="1"/>
  <c r="C25" i="8"/>
  <c r="K25" i="8" s="1"/>
  <c r="C24" i="8"/>
  <c r="K24" i="8" s="1"/>
  <c r="C23" i="8"/>
  <c r="K23" i="8" s="1"/>
  <c r="C22" i="8"/>
  <c r="K22" i="8" s="1"/>
  <c r="C21" i="8"/>
  <c r="K21" i="8" s="1"/>
  <c r="C13" i="12" l="1"/>
  <c r="D13" i="12" s="1"/>
  <c r="AK13" i="12"/>
  <c r="AJ13" i="12"/>
  <c r="AI13" i="12"/>
  <c r="AK8" i="12"/>
  <c r="AJ8" i="12"/>
  <c r="AI8" i="12"/>
  <c r="C12" i="12"/>
  <c r="AK12" i="12"/>
  <c r="AJ12" i="12"/>
  <c r="AI12" i="12"/>
  <c r="C11" i="12"/>
  <c r="AK11" i="12"/>
  <c r="AJ11" i="12"/>
  <c r="AI11" i="12"/>
  <c r="C15" i="12"/>
  <c r="D15" i="12" s="1"/>
  <c r="AK15" i="12"/>
  <c r="AJ15" i="12"/>
  <c r="AI15" i="12"/>
  <c r="C14" i="12"/>
  <c r="D14" i="12" s="1"/>
  <c r="AK14" i="12"/>
  <c r="AJ14" i="12"/>
  <c r="AI14" i="12"/>
  <c r="AK10" i="12"/>
  <c r="AJ10" i="12"/>
  <c r="AI10" i="12"/>
  <c r="AK9" i="12"/>
  <c r="AJ9" i="12"/>
  <c r="AI9" i="12"/>
  <c r="J25" i="12"/>
  <c r="V3" i="23" s="1"/>
  <c r="J11" i="12" s="1"/>
  <c r="J26" i="12"/>
  <c r="V3" i="25" s="1"/>
  <c r="J12" i="12" s="1"/>
  <c r="D43" i="12"/>
  <c r="L4" i="20" s="1"/>
  <c r="G43" i="12"/>
  <c r="P4" i="20" s="1"/>
  <c r="G42" i="12"/>
  <c r="P4" i="26" s="1"/>
  <c r="D42" i="12"/>
  <c r="L4" i="26" s="1"/>
  <c r="J22" i="12"/>
  <c r="V3" i="8" s="1"/>
  <c r="D41" i="12"/>
  <c r="L4" i="24" s="1"/>
  <c r="G41" i="12"/>
  <c r="P4" i="24" s="1"/>
  <c r="K7" i="24"/>
  <c r="K7" i="25"/>
  <c r="K30" i="8"/>
  <c r="K6" i="25"/>
  <c r="K6" i="24"/>
  <c r="K7" i="26"/>
  <c r="J23" i="12"/>
  <c r="V3" i="21" s="1"/>
  <c r="J24" i="12"/>
  <c r="V3" i="22" s="1"/>
  <c r="G26" i="12"/>
  <c r="P3" i="25" s="1"/>
  <c r="O6" i="8"/>
  <c r="O8" i="8" s="1"/>
  <c r="F8" i="12" s="1"/>
  <c r="U8" i="8"/>
  <c r="L24" i="12"/>
  <c r="K6" i="21"/>
  <c r="L25" i="12"/>
  <c r="AG15" i="12"/>
  <c r="AC15" i="12"/>
  <c r="AA15" i="12"/>
  <c r="W15" i="12"/>
  <c r="S15" i="12"/>
  <c r="AE15" i="12"/>
  <c r="AD15" i="12"/>
  <c r="X15" i="12"/>
  <c r="T15" i="12"/>
  <c r="L15" i="12"/>
  <c r="U15" i="12"/>
  <c r="AF15" i="12"/>
  <c r="M15" i="12"/>
  <c r="O15" i="12" s="1"/>
  <c r="Z15" i="12"/>
  <c r="R15" i="12"/>
  <c r="Y15" i="12"/>
  <c r="Q15" i="12"/>
  <c r="M43" i="12"/>
  <c r="O43" i="12" s="1"/>
  <c r="I43" i="12"/>
  <c r="L43" i="12"/>
  <c r="J43" i="12"/>
  <c r="V4" i="20" s="1"/>
  <c r="D57" i="12"/>
  <c r="L5" i="20" s="1"/>
  <c r="F57" i="12"/>
  <c r="L57" i="12"/>
  <c r="G57" i="12"/>
  <c r="P5" i="20" s="1"/>
  <c r="I57" i="12"/>
  <c r="J57" i="12"/>
  <c r="V5" i="20" s="1"/>
  <c r="M57" i="12"/>
  <c r="O57" i="12" s="1"/>
  <c r="F53" i="12"/>
  <c r="G53" i="12" s="1"/>
  <c r="I53" i="12"/>
  <c r="J53" i="12" s="1"/>
  <c r="V5" i="23" s="1"/>
  <c r="I42" i="12"/>
  <c r="M42" i="12"/>
  <c r="O42" i="12" s="1"/>
  <c r="J42" i="12"/>
  <c r="V4" i="26" s="1"/>
  <c r="L42" i="12"/>
  <c r="F52" i="12"/>
  <c r="G52" i="12" s="1"/>
  <c r="I52" i="12"/>
  <c r="J52" i="12" s="1"/>
  <c r="V5" i="22" s="1"/>
  <c r="K7" i="23"/>
  <c r="AG13" i="12"/>
  <c r="AA13" i="12"/>
  <c r="S13" i="12"/>
  <c r="Q13" i="12"/>
  <c r="AE13" i="12"/>
  <c r="AD13" i="12"/>
  <c r="X13" i="12"/>
  <c r="T13" i="12"/>
  <c r="M13" i="12"/>
  <c r="O13" i="12" s="1"/>
  <c r="AC13" i="12"/>
  <c r="W13" i="12"/>
  <c r="U13" i="12"/>
  <c r="Y13" i="12"/>
  <c r="AF13" i="12"/>
  <c r="Z13" i="12"/>
  <c r="R13" i="12"/>
  <c r="L13" i="12"/>
  <c r="M41" i="12"/>
  <c r="O41" i="12" s="1"/>
  <c r="J41" i="12"/>
  <c r="V4" i="24" s="1"/>
  <c r="L41" i="12"/>
  <c r="I41" i="12"/>
  <c r="I37" i="12"/>
  <c r="I55" i="12"/>
  <c r="J55" i="12"/>
  <c r="V5" i="24" s="1"/>
  <c r="L55" i="12"/>
  <c r="D55" i="12"/>
  <c r="L5" i="24" s="1"/>
  <c r="F55" i="12"/>
  <c r="G55" i="12"/>
  <c r="P5" i="24" s="1"/>
  <c r="M55" i="12"/>
  <c r="O55" i="12" s="1"/>
  <c r="I51" i="12"/>
  <c r="J51" i="12" s="1"/>
  <c r="V5" i="21" s="1"/>
  <c r="F51" i="12"/>
  <c r="G51" i="12" s="1"/>
  <c r="O8" i="20"/>
  <c r="K7" i="21"/>
  <c r="K6" i="26"/>
  <c r="I39" i="12"/>
  <c r="J39" i="12"/>
  <c r="AG14" i="12"/>
  <c r="AA14" i="12"/>
  <c r="S14" i="12"/>
  <c r="L14" i="12"/>
  <c r="AD14" i="12"/>
  <c r="X14" i="12"/>
  <c r="T14" i="12"/>
  <c r="Q14" i="12"/>
  <c r="AE14" i="12"/>
  <c r="AF14" i="12"/>
  <c r="Y14" i="12"/>
  <c r="M14" i="12"/>
  <c r="O14" i="12" s="1"/>
  <c r="Z14" i="12"/>
  <c r="W14" i="12"/>
  <c r="R14" i="12"/>
  <c r="AC14" i="12"/>
  <c r="U14" i="12"/>
  <c r="I38" i="12"/>
  <c r="J38" i="12" s="1"/>
  <c r="G56" i="12"/>
  <c r="P5" i="26" s="1"/>
  <c r="L56" i="12"/>
  <c r="D56" i="12"/>
  <c r="L5" i="26" s="1"/>
  <c r="F56" i="12"/>
  <c r="J56" i="12"/>
  <c r="V5" i="26" s="1"/>
  <c r="M56" i="12"/>
  <c r="O56" i="12" s="1"/>
  <c r="I56" i="12"/>
  <c r="F36" i="12"/>
  <c r="I36" i="12"/>
  <c r="J36" i="12" s="1"/>
  <c r="I40" i="12"/>
  <c r="J40" i="12" s="1"/>
  <c r="V4" i="25" s="1"/>
  <c r="I50" i="12"/>
  <c r="J50" i="12" s="1"/>
  <c r="V5" i="8" s="1"/>
  <c r="F50" i="12"/>
  <c r="G50" i="12" s="1"/>
  <c r="I54" i="12"/>
  <c r="J54" i="12" s="1"/>
  <c r="V5" i="25" s="1"/>
  <c r="F54" i="12"/>
  <c r="G54" i="12" s="1"/>
  <c r="P5" i="25" s="1"/>
  <c r="U8" i="26"/>
  <c r="K6" i="23"/>
  <c r="K6" i="22"/>
  <c r="C23" i="12"/>
  <c r="L23" i="12" s="1"/>
  <c r="R36" i="12"/>
  <c r="Q50" i="12"/>
  <c r="U50" i="12"/>
  <c r="S36" i="12"/>
  <c r="R50" i="12"/>
  <c r="T36" i="12"/>
  <c r="S50" i="12"/>
  <c r="AE43" i="12"/>
  <c r="Y43" i="12"/>
  <c r="T43" i="12"/>
  <c r="F43" i="12"/>
  <c r="AC43" i="12"/>
  <c r="Z43" i="12"/>
  <c r="Q43" i="12"/>
  <c r="AA43" i="12"/>
  <c r="R43" i="12"/>
  <c r="AD43" i="12"/>
  <c r="AF43" i="12"/>
  <c r="W43" i="12"/>
  <c r="S43" i="12"/>
  <c r="AG43" i="12"/>
  <c r="X43" i="12"/>
  <c r="U43" i="12"/>
  <c r="X53" i="12"/>
  <c r="AD53" i="12"/>
  <c r="AC53" i="12"/>
  <c r="W53" i="12"/>
  <c r="R53" i="12"/>
  <c r="Q53" i="12"/>
  <c r="Z53" i="12"/>
  <c r="AF53" i="12"/>
  <c r="S53" i="12"/>
  <c r="U53" i="12"/>
  <c r="AA53" i="12"/>
  <c r="AG53" i="12"/>
  <c r="T53" i="12"/>
  <c r="Y53" i="12"/>
  <c r="AE53" i="12"/>
  <c r="C53" i="12"/>
  <c r="D53" i="12" s="1"/>
  <c r="L5" i="23" s="1"/>
  <c r="AE38" i="12"/>
  <c r="AC38" i="12"/>
  <c r="Y38" i="12"/>
  <c r="W38" i="12"/>
  <c r="T38" i="12"/>
  <c r="C38" i="12"/>
  <c r="AG38" i="12"/>
  <c r="X38" i="12"/>
  <c r="U38" i="12"/>
  <c r="Q38" i="12"/>
  <c r="F38" i="12"/>
  <c r="G38" i="12" s="1"/>
  <c r="AD38" i="12"/>
  <c r="Z38" i="12"/>
  <c r="AA38" i="12"/>
  <c r="R38" i="12"/>
  <c r="AF38" i="12"/>
  <c r="S38" i="12"/>
  <c r="X57" i="12"/>
  <c r="AD57" i="12"/>
  <c r="AC57" i="12"/>
  <c r="W57" i="12"/>
  <c r="R57" i="12"/>
  <c r="Q57" i="12"/>
  <c r="Z57" i="12"/>
  <c r="AF57" i="12"/>
  <c r="S57" i="12"/>
  <c r="C57" i="12"/>
  <c r="AA57" i="12"/>
  <c r="AG57" i="12"/>
  <c r="T57" i="12"/>
  <c r="U57" i="12"/>
  <c r="Y57" i="12"/>
  <c r="AE57" i="12"/>
  <c r="X52" i="12"/>
  <c r="AD52" i="12"/>
  <c r="R52" i="12"/>
  <c r="Y52" i="12"/>
  <c r="AE52" i="12"/>
  <c r="C52" i="12"/>
  <c r="AA52" i="12"/>
  <c r="AG52" i="12"/>
  <c r="T52" i="12"/>
  <c r="Q52" i="12"/>
  <c r="Z52" i="12"/>
  <c r="AF52" i="12"/>
  <c r="AC52" i="12"/>
  <c r="S52" i="12"/>
  <c r="W52" i="12"/>
  <c r="U52" i="12"/>
  <c r="X55" i="12"/>
  <c r="AD55" i="12"/>
  <c r="R55" i="12"/>
  <c r="U55" i="12"/>
  <c r="Q55" i="12"/>
  <c r="Z55" i="12"/>
  <c r="AF55" i="12"/>
  <c r="Y55" i="12"/>
  <c r="AE55" i="12"/>
  <c r="W55" i="12"/>
  <c r="S55" i="12"/>
  <c r="C55" i="12"/>
  <c r="AA55" i="12"/>
  <c r="AG55" i="12"/>
  <c r="AC55" i="12"/>
  <c r="T55" i="12"/>
  <c r="AE39" i="12"/>
  <c r="Y39" i="12"/>
  <c r="T39" i="12"/>
  <c r="F39" i="12"/>
  <c r="G39" i="12" s="1"/>
  <c r="Z39" i="12"/>
  <c r="R39" i="12"/>
  <c r="C39" i="12"/>
  <c r="AF39" i="12"/>
  <c r="S39" i="12"/>
  <c r="AD39" i="12"/>
  <c r="AA39" i="12"/>
  <c r="W39" i="12"/>
  <c r="AG39" i="12"/>
  <c r="AC39" i="12"/>
  <c r="AC11" i="12" s="1"/>
  <c r="X39" i="12"/>
  <c r="U39" i="12"/>
  <c r="Q39" i="12"/>
  <c r="AE42" i="12"/>
  <c r="AC42" i="12"/>
  <c r="Y42" i="12"/>
  <c r="W42" i="12"/>
  <c r="T42" i="12"/>
  <c r="AG42" i="12"/>
  <c r="X42" i="12"/>
  <c r="U42" i="12"/>
  <c r="AD42" i="12"/>
  <c r="AA42" i="12"/>
  <c r="R42" i="12"/>
  <c r="Z42" i="12"/>
  <c r="Q42" i="12"/>
  <c r="F42" i="12"/>
  <c r="AF42" i="12"/>
  <c r="S42" i="12"/>
  <c r="X56" i="12"/>
  <c r="AD56" i="12"/>
  <c r="R56" i="12"/>
  <c r="Y56" i="12"/>
  <c r="AE56" i="12"/>
  <c r="W56" i="12"/>
  <c r="AA56" i="12"/>
  <c r="AG56" i="12"/>
  <c r="AC56" i="12"/>
  <c r="T56" i="12"/>
  <c r="Z56" i="12"/>
  <c r="AF56" i="12"/>
  <c r="S56" i="12"/>
  <c r="C56" i="12"/>
  <c r="U56" i="12"/>
  <c r="Q56" i="12"/>
  <c r="AE41" i="12"/>
  <c r="Y41" i="12"/>
  <c r="T41" i="12"/>
  <c r="Q41" i="12"/>
  <c r="AF41" i="12"/>
  <c r="S41" i="12"/>
  <c r="X41" i="12"/>
  <c r="U41" i="12"/>
  <c r="AG41" i="12"/>
  <c r="AC41" i="12"/>
  <c r="Z41" i="12"/>
  <c r="AD41" i="12"/>
  <c r="AA41" i="12"/>
  <c r="W41" i="12"/>
  <c r="R41" i="12"/>
  <c r="F41" i="12"/>
  <c r="AE37" i="12"/>
  <c r="Y37" i="12"/>
  <c r="T37" i="12"/>
  <c r="Q37" i="12"/>
  <c r="AF37" i="12"/>
  <c r="AC37" i="12"/>
  <c r="S37" i="12"/>
  <c r="X37" i="12"/>
  <c r="U37" i="12"/>
  <c r="Z37" i="12"/>
  <c r="W37" i="12"/>
  <c r="F37" i="12"/>
  <c r="C37" i="12"/>
  <c r="AG37" i="12"/>
  <c r="AD37" i="12"/>
  <c r="AA37" i="12"/>
  <c r="R37" i="12"/>
  <c r="X51" i="12"/>
  <c r="AD51" i="12"/>
  <c r="R51" i="12"/>
  <c r="W51" i="12"/>
  <c r="U51" i="12"/>
  <c r="C51" i="12"/>
  <c r="Z51" i="12"/>
  <c r="AF51" i="12"/>
  <c r="S51" i="12"/>
  <c r="Y51" i="12"/>
  <c r="AE51" i="12"/>
  <c r="AC51" i="12"/>
  <c r="AA51" i="12"/>
  <c r="AG51" i="12"/>
  <c r="T51" i="12"/>
  <c r="Q51" i="12"/>
  <c r="AE36" i="12"/>
  <c r="Y36" i="12"/>
  <c r="AD36" i="12"/>
  <c r="AA36" i="12"/>
  <c r="AF36" i="12"/>
  <c r="AC36" i="12"/>
  <c r="AG36" i="12"/>
  <c r="X36" i="12"/>
  <c r="Z36" i="12"/>
  <c r="AE40" i="12"/>
  <c r="AE12" i="12" s="1"/>
  <c r="Y40" i="12"/>
  <c r="T40" i="12"/>
  <c r="AD40" i="12"/>
  <c r="AA40" i="12"/>
  <c r="W40" i="12"/>
  <c r="R40" i="12"/>
  <c r="F40" i="12"/>
  <c r="AC40" i="12"/>
  <c r="X40" i="12"/>
  <c r="Q40" i="12"/>
  <c r="AF40" i="12"/>
  <c r="S40" i="12"/>
  <c r="AG40" i="12"/>
  <c r="U40" i="12"/>
  <c r="Z40" i="12"/>
  <c r="Z12" i="12" s="1"/>
  <c r="X50" i="12"/>
  <c r="AD50" i="12"/>
  <c r="AA50" i="12"/>
  <c r="AG50" i="12"/>
  <c r="Y50" i="12"/>
  <c r="AE50" i="12"/>
  <c r="W50" i="12"/>
  <c r="Z50" i="12"/>
  <c r="AF50" i="12"/>
  <c r="AC50" i="12"/>
  <c r="X54" i="12"/>
  <c r="AD54" i="12"/>
  <c r="R54" i="12"/>
  <c r="AA54" i="12"/>
  <c r="AG54" i="12"/>
  <c r="AC54" i="12"/>
  <c r="T54" i="12"/>
  <c r="T12" i="12" s="1"/>
  <c r="Y54" i="12"/>
  <c r="AE54" i="12"/>
  <c r="W54" i="12"/>
  <c r="U54" i="12"/>
  <c r="Q54" i="12"/>
  <c r="Z54" i="12"/>
  <c r="AF54" i="12"/>
  <c r="S54" i="12"/>
  <c r="G23" i="12"/>
  <c r="P3" i="21" s="1"/>
  <c r="G25" i="12"/>
  <c r="P3" i="23" s="1"/>
  <c r="G22" i="12"/>
  <c r="P3" i="8" s="1"/>
  <c r="G24" i="12"/>
  <c r="P3" i="22" s="1"/>
  <c r="O7" i="26"/>
  <c r="O6" i="26"/>
  <c r="O7" i="25"/>
  <c r="O6" i="25"/>
  <c r="U8" i="25"/>
  <c r="U8" i="24"/>
  <c r="O7" i="23"/>
  <c r="O6" i="23"/>
  <c r="U8" i="23"/>
  <c r="K7" i="22"/>
  <c r="O7" i="22"/>
  <c r="O6" i="22"/>
  <c r="U8" i="22"/>
  <c r="O7" i="21"/>
  <c r="O6" i="21"/>
  <c r="U8" i="21"/>
  <c r="U6" i="20"/>
  <c r="U7" i="20"/>
  <c r="K6" i="20"/>
  <c r="K7" i="20"/>
  <c r="Q36" i="12"/>
  <c r="W36" i="12"/>
  <c r="W8" i="12" s="1"/>
  <c r="AA22" i="12"/>
  <c r="Y22" i="12"/>
  <c r="Z22" i="12"/>
  <c r="X22" i="12"/>
  <c r="T22" i="12"/>
  <c r="T8" i="12" s="1"/>
  <c r="R22" i="12"/>
  <c r="U22" i="12"/>
  <c r="S22" i="12"/>
  <c r="AH30" i="8"/>
  <c r="W30" i="8"/>
  <c r="K8" i="22" l="1"/>
  <c r="C10" i="12" s="1"/>
  <c r="J37" i="12"/>
  <c r="V4" i="21" s="1"/>
  <c r="V6" i="21" s="1"/>
  <c r="G37" i="12"/>
  <c r="P4" i="21" s="1"/>
  <c r="L52" i="12"/>
  <c r="AG10" i="12"/>
  <c r="Y10" i="12"/>
  <c r="AG12" i="12"/>
  <c r="X12" i="12"/>
  <c r="W12" i="12"/>
  <c r="AC12" i="12"/>
  <c r="R12" i="12"/>
  <c r="L37" i="12"/>
  <c r="U9" i="12"/>
  <c r="Q12" i="12"/>
  <c r="K8" i="24"/>
  <c r="K8" i="25"/>
  <c r="K8" i="26"/>
  <c r="K8" i="21"/>
  <c r="C9" i="12" s="1"/>
  <c r="G40" i="12"/>
  <c r="P4" i="25" s="1"/>
  <c r="P7" i="25" s="1"/>
  <c r="K8" i="23"/>
  <c r="Y12" i="12"/>
  <c r="AA12" i="12"/>
  <c r="AF12" i="12"/>
  <c r="AD12" i="12"/>
  <c r="U12" i="12"/>
  <c r="S12" i="12"/>
  <c r="G36" i="12"/>
  <c r="P4" i="8" s="1"/>
  <c r="Y11" i="12"/>
  <c r="AG11" i="12"/>
  <c r="AF11" i="12"/>
  <c r="AA8" i="12"/>
  <c r="U8" i="12"/>
  <c r="S8" i="12"/>
  <c r="AG8" i="12"/>
  <c r="T11" i="12"/>
  <c r="L53" i="12"/>
  <c r="L6" i="24"/>
  <c r="Q11" i="12"/>
  <c r="S11" i="12"/>
  <c r="AA10" i="12"/>
  <c r="AF10" i="12"/>
  <c r="AA9" i="12"/>
  <c r="V6" i="20"/>
  <c r="L51" i="12"/>
  <c r="AC8" i="12"/>
  <c r="AF8" i="12"/>
  <c r="Z8" i="12"/>
  <c r="Q8" i="12"/>
  <c r="AE8" i="12"/>
  <c r="AD8" i="12"/>
  <c r="V6" i="26"/>
  <c r="V6" i="24"/>
  <c r="L39" i="12"/>
  <c r="L38" i="12"/>
  <c r="X8" i="12"/>
  <c r="Y8" i="12"/>
  <c r="R8" i="12"/>
  <c r="O8" i="21"/>
  <c r="F9" i="12" s="1"/>
  <c r="O8" i="22"/>
  <c r="F10" i="12" s="1"/>
  <c r="O8" i="26"/>
  <c r="P4" i="23"/>
  <c r="X9" i="12"/>
  <c r="Z9" i="12"/>
  <c r="Y9" i="12"/>
  <c r="L6" i="26"/>
  <c r="U11" i="12"/>
  <c r="W11" i="12"/>
  <c r="L6" i="20"/>
  <c r="V6" i="25"/>
  <c r="W9" i="12"/>
  <c r="S9" i="12"/>
  <c r="T9" i="12"/>
  <c r="Z11" i="12"/>
  <c r="AE11" i="12"/>
  <c r="AD11" i="12"/>
  <c r="L7" i="24"/>
  <c r="L7" i="26"/>
  <c r="L7" i="20"/>
  <c r="P6" i="24"/>
  <c r="P7" i="24"/>
  <c r="P5" i="23"/>
  <c r="M53" i="12"/>
  <c r="P7" i="20"/>
  <c r="P6" i="20"/>
  <c r="P5" i="22"/>
  <c r="P5" i="8"/>
  <c r="P5" i="21"/>
  <c r="P7" i="26"/>
  <c r="P6" i="26"/>
  <c r="V7" i="20"/>
  <c r="V7" i="26"/>
  <c r="V7" i="24"/>
  <c r="V4" i="22"/>
  <c r="V7" i="22" s="1"/>
  <c r="V4" i="23"/>
  <c r="V6" i="23" s="1"/>
  <c r="V7" i="25"/>
  <c r="V4" i="8"/>
  <c r="V6" i="8" s="1"/>
  <c r="O8" i="25"/>
  <c r="F12" i="12" s="1"/>
  <c r="X11" i="12"/>
  <c r="AA11" i="12"/>
  <c r="R11" i="12"/>
  <c r="W10" i="12"/>
  <c r="X10" i="12"/>
  <c r="R10" i="12"/>
  <c r="AC10" i="12"/>
  <c r="S10" i="12"/>
  <c r="Z10" i="12"/>
  <c r="Q10" i="12"/>
  <c r="AD10" i="12"/>
  <c r="U10" i="12"/>
  <c r="T10" i="12"/>
  <c r="AE10" i="12"/>
  <c r="AG9" i="12"/>
  <c r="R9" i="12"/>
  <c r="AF9" i="12"/>
  <c r="AE9" i="12"/>
  <c r="Q9" i="12"/>
  <c r="AD9" i="12"/>
  <c r="AC9" i="12"/>
  <c r="P4" i="22"/>
  <c r="O8" i="23"/>
  <c r="F11" i="12" s="1"/>
  <c r="K8" i="20"/>
  <c r="U8" i="20"/>
  <c r="K4" i="8"/>
  <c r="K5" i="8"/>
  <c r="K3" i="8"/>
  <c r="L10" i="12" l="1"/>
  <c r="L11" i="12"/>
  <c r="L9" i="12"/>
  <c r="P6" i="25"/>
  <c r="P8" i="25" s="1"/>
  <c r="G12" i="12" s="1"/>
  <c r="C50" i="12"/>
  <c r="C54" i="12"/>
  <c r="L8" i="20"/>
  <c r="C22" i="12"/>
  <c r="L22" i="12" s="1"/>
  <c r="C36" i="12"/>
  <c r="D39" i="12" s="1"/>
  <c r="L8" i="24"/>
  <c r="V8" i="20"/>
  <c r="P6" i="23"/>
  <c r="V8" i="24"/>
  <c r="V8" i="26"/>
  <c r="P7" i="23"/>
  <c r="P8" i="20"/>
  <c r="G15" i="12" s="1"/>
  <c r="P8" i="26"/>
  <c r="G14" i="12" s="1"/>
  <c r="L8" i="26"/>
  <c r="V8" i="25"/>
  <c r="P6" i="22"/>
  <c r="P7" i="21"/>
  <c r="P6" i="8"/>
  <c r="P8" i="24"/>
  <c r="G13" i="12" s="1"/>
  <c r="V7" i="8"/>
  <c r="V8" i="8" s="1"/>
  <c r="J8" i="12" s="1"/>
  <c r="V6" i="22"/>
  <c r="V8" i="22" s="1"/>
  <c r="J10" i="12" s="1"/>
  <c r="V7" i="23"/>
  <c r="V8" i="23" s="1"/>
  <c r="V7" i="21"/>
  <c r="V8" i="21" s="1"/>
  <c r="J9" i="12" s="1"/>
  <c r="P7" i="22"/>
  <c r="P6" i="21"/>
  <c r="P7" i="8"/>
  <c r="K6" i="8"/>
  <c r="K7" i="8"/>
  <c r="L50" i="12" l="1"/>
  <c r="D51" i="12"/>
  <c r="D52" i="12"/>
  <c r="L36" i="12"/>
  <c r="D37" i="12"/>
  <c r="L4" i="21" s="1"/>
  <c r="D38" i="12"/>
  <c r="M38" i="12" s="1"/>
  <c r="D23" i="12"/>
  <c r="M23" i="12" s="1"/>
  <c r="D22" i="12"/>
  <c r="L3" i="8" s="1"/>
  <c r="D24" i="12"/>
  <c r="M24" i="12" s="1"/>
  <c r="D25" i="12"/>
  <c r="M25" i="12" s="1"/>
  <c r="D26" i="12"/>
  <c r="M26" i="12" s="1"/>
  <c r="D50" i="12"/>
  <c r="M50" i="12" s="1"/>
  <c r="D36" i="12"/>
  <c r="L4" i="8" s="1"/>
  <c r="L40" i="12"/>
  <c r="D40" i="12"/>
  <c r="D54" i="12"/>
  <c r="L54" i="12"/>
  <c r="L26" i="12"/>
  <c r="L12" i="12"/>
  <c r="P8" i="23"/>
  <c r="G11" i="12" s="1"/>
  <c r="P8" i="21"/>
  <c r="G9" i="12" s="1"/>
  <c r="P8" i="22"/>
  <c r="G10" i="12" s="1"/>
  <c r="L4" i="23"/>
  <c r="M39" i="12"/>
  <c r="P8" i="8"/>
  <c r="G8" i="12" s="1"/>
  <c r="K8" i="8"/>
  <c r="M52" i="12" l="1"/>
  <c r="L5" i="22"/>
  <c r="L5" i="21"/>
  <c r="M51" i="12"/>
  <c r="C8" i="12"/>
  <c r="L8" i="12" s="1"/>
  <c r="L4" i="22"/>
  <c r="M37" i="12"/>
  <c r="L3" i="21"/>
  <c r="L3" i="25"/>
  <c r="M22" i="12"/>
  <c r="O23" i="12" s="1"/>
  <c r="L3" i="22"/>
  <c r="L3" i="23"/>
  <c r="L7" i="23" s="1"/>
  <c r="M36" i="12"/>
  <c r="L5" i="8"/>
  <c r="L6" i="8" s="1"/>
  <c r="L5" i="25"/>
  <c r="M54" i="12"/>
  <c r="L4" i="25"/>
  <c r="M40" i="12"/>
  <c r="L7" i="21" l="1"/>
  <c r="L6" i="22"/>
  <c r="L6" i="21"/>
  <c r="O26" i="12"/>
  <c r="O40" i="12"/>
  <c r="O36" i="12"/>
  <c r="O22" i="12"/>
  <c r="O24" i="12"/>
  <c r="O25" i="12"/>
  <c r="L7" i="22"/>
  <c r="L6" i="23"/>
  <c r="L8" i="23" s="1"/>
  <c r="O38" i="12"/>
  <c r="O39" i="12"/>
  <c r="L7" i="8"/>
  <c r="O37" i="12"/>
  <c r="O50" i="12"/>
  <c r="O52" i="12"/>
  <c r="O51" i="12"/>
  <c r="O54" i="12"/>
  <c r="O53" i="12"/>
  <c r="L7" i="25"/>
  <c r="L6" i="25"/>
  <c r="D9" i="12" l="1"/>
  <c r="M9" i="12" s="1"/>
  <c r="D10" i="12"/>
  <c r="M10" i="12" s="1"/>
  <c r="D11" i="12"/>
  <c r="M11" i="12" s="1"/>
  <c r="D8" i="12"/>
  <c r="M8" i="12" s="1"/>
  <c r="L8" i="25"/>
  <c r="D12" i="12" l="1"/>
  <c r="M12" i="12" s="1"/>
  <c r="O10" i="12" l="1"/>
  <c r="O11" i="12"/>
  <c r="O12" i="12"/>
  <c r="O9" i="12"/>
  <c r="O8" i="12"/>
</calcChain>
</file>

<file path=xl/sharedStrings.xml><?xml version="1.0" encoding="utf-8"?>
<sst xmlns="http://schemas.openxmlformats.org/spreadsheetml/2006/main" count="892" uniqueCount="113">
  <si>
    <t>Liike Nro</t>
  </si>
  <si>
    <t>Kerroin</t>
  </si>
  <si>
    <t>Kilpailija</t>
  </si>
  <si>
    <t>Mikko Kielinen</t>
  </si>
  <si>
    <t>Kilpailija:</t>
  </si>
  <si>
    <t>Kierros</t>
  </si>
  <si>
    <t>Liike</t>
  </si>
  <si>
    <t>Nimi</t>
  </si>
  <si>
    <t>Inverted backwards horizontal eight</t>
  </si>
  <si>
    <t>Funnel</t>
  </si>
  <si>
    <t>Snake</t>
  </si>
  <si>
    <t>Triple pirouetting flip</t>
  </si>
  <si>
    <t>Double 4-point tic-toc</t>
  </si>
  <si>
    <t>Pirouetting loop</t>
  </si>
  <si>
    <t>Diamond</t>
  </si>
  <si>
    <t>Pirouetting funnel</t>
  </si>
  <si>
    <t>Freestyle</t>
  </si>
  <si>
    <t>Freestyle kierros 1</t>
  </si>
  <si>
    <t>Freestyle kierros 2</t>
  </si>
  <si>
    <t>Flight to music kierros 1</t>
  </si>
  <si>
    <t>Flight to music kierros 2</t>
  </si>
  <si>
    <t>Freestyle kierros 3</t>
  </si>
  <si>
    <t>Flight to music kierros 3</t>
  </si>
  <si>
    <t>Cuban eight backwards</t>
  </si>
  <si>
    <t>Miika Rajakallio</t>
  </si>
  <si>
    <t>Backward loop</t>
  </si>
  <si>
    <t>T1</t>
  </si>
  <si>
    <t>T2</t>
  </si>
  <si>
    <t>T3</t>
  </si>
  <si>
    <t>T4</t>
  </si>
  <si>
    <t>T5</t>
  </si>
  <si>
    <t>Yht.</t>
  </si>
  <si>
    <t>Yhteensä</t>
  </si>
  <si>
    <t>Kilpailijat:</t>
  </si>
  <si>
    <t>Paikka:</t>
  </si>
  <si>
    <t>Päivämäärä:</t>
  </si>
  <si>
    <t>Ohjelma:</t>
  </si>
  <si>
    <t>F3N</t>
  </si>
  <si>
    <t>Lentojärjestys:</t>
  </si>
  <si>
    <t>Kierros 1</t>
  </si>
  <si>
    <t>Kierros 2</t>
  </si>
  <si>
    <t>1.</t>
  </si>
  <si>
    <t>2.</t>
  </si>
  <si>
    <t>3.</t>
  </si>
  <si>
    <t>4.</t>
  </si>
  <si>
    <t>5.</t>
  </si>
  <si>
    <t>6.</t>
  </si>
  <si>
    <t>7.</t>
  </si>
  <si>
    <t>8.</t>
  </si>
  <si>
    <t>PVM:</t>
  </si>
  <si>
    <t>Tuomaripisteet</t>
  </si>
  <si>
    <t>Kokonaistulokset</t>
  </si>
  <si>
    <t>Pisteet</t>
  </si>
  <si>
    <t>Suhteutetut</t>
  </si>
  <si>
    <t>Ero kärkeen</t>
  </si>
  <si>
    <t>Kierros 3</t>
  </si>
  <si>
    <t>Set maneuvers</t>
  </si>
  <si>
    <t>Pois jäävä</t>
  </si>
  <si>
    <t>Lopullinen</t>
  </si>
  <si>
    <t>Suhteutettujen pisteiden painotus:</t>
  </si>
  <si>
    <t>SetM…</t>
  </si>
  <si>
    <t>FrSt…</t>
  </si>
  <si>
    <t>F2M</t>
  </si>
  <si>
    <t>Flight to music</t>
  </si>
  <si>
    <t>Santtu Koskinen</t>
  </si>
  <si>
    <t>Tuomarit</t>
  </si>
  <si>
    <t>Jussi Palssa</t>
  </si>
  <si>
    <t>B2</t>
  </si>
  <si>
    <t>Funnel with half rolls</t>
  </si>
  <si>
    <t>Inside loop</t>
  </si>
  <si>
    <t>Inverted pirouette</t>
  </si>
  <si>
    <t>Backward circle</t>
  </si>
  <si>
    <t>Double Immelmann</t>
  </si>
  <si>
    <t>Double roll backwards</t>
  </si>
  <si>
    <t>4-point roll</t>
  </si>
  <si>
    <t>Outside loop with half rolls</t>
  </si>
  <si>
    <t>Inverted horizonal eight</t>
  </si>
  <si>
    <t>Backward knife edge pirouette</t>
  </si>
  <si>
    <t>4 pushed half flips (2sec)</t>
  </si>
  <si>
    <t>3x Tic-Toc</t>
  </si>
  <si>
    <t>360 turn with roll</t>
  </si>
  <si>
    <t>4-point roll backwards</t>
  </si>
  <si>
    <t>Inverted autorotation</t>
  </si>
  <si>
    <t>Rolling circle</t>
  </si>
  <si>
    <t>4 raibows with half rolls</t>
  </si>
  <si>
    <t>Rolling circle backwards</t>
  </si>
  <si>
    <t>Square of rainbows</t>
  </si>
  <si>
    <t>3 Pirouetting Tic-Toc</t>
  </si>
  <si>
    <t>Pirouetting globe</t>
  </si>
  <si>
    <t>B1</t>
  </si>
  <si>
    <t>Sidewards loop</t>
  </si>
  <si>
    <t>B3</t>
  </si>
  <si>
    <t>Four 270 turns</t>
  </si>
  <si>
    <t>B4</t>
  </si>
  <si>
    <t>Rolling circle reversal</t>
  </si>
  <si>
    <t>B5</t>
  </si>
  <si>
    <t>Waltz</t>
  </si>
  <si>
    <t>B6</t>
  </si>
  <si>
    <t>Tic-toc loop with half pirouette</t>
  </si>
  <si>
    <t>B7</t>
  </si>
  <si>
    <t>Diamond eight</t>
  </si>
  <si>
    <t>B8</t>
  </si>
  <si>
    <t>Pirofunnel reversal</t>
  </si>
  <si>
    <t>B9</t>
  </si>
  <si>
    <t>Double pirosnake reversal</t>
  </si>
  <si>
    <t>B10</t>
  </si>
  <si>
    <t>Pirorainbow X reversal</t>
  </si>
  <si>
    <t>K AVG</t>
  </si>
  <si>
    <t>P AVG1</t>
  </si>
  <si>
    <t>P AVG2</t>
  </si>
  <si>
    <t>Nummela</t>
  </si>
  <si>
    <t>Frits Van Laar</t>
  </si>
  <si>
    <t>Toni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</si>
</sst>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2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3" xfId="0" applyFont="1" applyBorder="1"/>
    <xf numFmtId="0" fontId="3" fillId="0" borderId="0" xfId="0" applyFont="1"/>
    <xf numFmtId="0" fontId="1" fillId="2" borderId="0" xfId="0" applyFont="1" applyFill="1"/>
    <xf numFmtId="0" fontId="1" fillId="3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0" xfId="0" applyFont="1" applyFill="1"/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7" xfId="0" applyFont="1" applyFill="1" applyBorder="1"/>
    <xf numFmtId="0" fontId="1" fillId="3" borderId="5" xfId="0" applyFont="1" applyFill="1" applyBorder="1"/>
    <xf numFmtId="0" fontId="1" fillId="3" borderId="8" xfId="0" applyFont="1" applyFill="1" applyBorder="1"/>
    <xf numFmtId="0" fontId="1" fillId="4" borderId="0" xfId="0" applyFont="1" applyFill="1"/>
    <xf numFmtId="0" fontId="3" fillId="3" borderId="0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0" fontId="0" fillId="0" borderId="0" xfId="0" applyNumberFormat="1"/>
    <xf numFmtId="10" fontId="0" fillId="0" borderId="0" xfId="0" applyNumberFormat="1" applyAlignment="1">
      <alignment horizontal="left"/>
    </xf>
    <xf numFmtId="0" fontId="1" fillId="0" borderId="4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0" xfId="0" applyFill="1" applyBorder="1" applyAlignment="1">
      <alignment horizontal="left"/>
    </xf>
    <xf numFmtId="2" fontId="0" fillId="0" borderId="4" xfId="0" applyNumberFormat="1" applyFill="1" applyBorder="1"/>
    <xf numFmtId="2" fontId="0" fillId="0" borderId="6" xfId="0" applyNumberFormat="1" applyFill="1" applyBorder="1"/>
    <xf numFmtId="2" fontId="0" fillId="0" borderId="0" xfId="0" applyNumberFormat="1" applyBorder="1"/>
    <xf numFmtId="0" fontId="0" fillId="0" borderId="5" xfId="0" applyFill="1" applyBorder="1" applyAlignment="1">
      <alignment horizontal="center"/>
    </xf>
    <xf numFmtId="2" fontId="4" fillId="0" borderId="5" xfId="0" applyNumberFormat="1" applyFont="1" applyBorder="1"/>
    <xf numFmtId="2" fontId="0" fillId="0" borderId="7" xfId="0" applyNumberFormat="1" applyBorder="1"/>
    <xf numFmtId="2" fontId="4" fillId="0" borderId="8" xfId="0" applyNumberFormat="1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4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504825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I17" sqref="I17"/>
    </sheetView>
  </sheetViews>
  <sheetFormatPr defaultRowHeight="15" x14ac:dyDescent="0.25"/>
  <cols>
    <col min="1" max="1" width="12.7109375" customWidth="1"/>
    <col min="2" max="2" width="10.140625" bestFit="1" customWidth="1"/>
    <col min="3" max="3" width="14.140625" customWidth="1"/>
    <col min="4" max="4" width="8.7109375" customWidth="1"/>
    <col min="9" max="9" width="13.85546875" bestFit="1" customWidth="1"/>
  </cols>
  <sheetData>
    <row r="1" spans="1:9" s="6" customFormat="1" x14ac:dyDescent="0.25"/>
    <row r="2" spans="1:9" s="6" customFormat="1" x14ac:dyDescent="0.25"/>
    <row r="3" spans="1:9" s="6" customFormat="1" x14ac:dyDescent="0.25"/>
    <row r="4" spans="1:9" s="6" customFormat="1" x14ac:dyDescent="0.25"/>
    <row r="5" spans="1:9" s="6" customFormat="1" x14ac:dyDescent="0.25">
      <c r="A5" t="s">
        <v>34</v>
      </c>
      <c r="B5" t="s">
        <v>110</v>
      </c>
    </row>
    <row r="6" spans="1:9" s="6" customFormat="1" x14ac:dyDescent="0.25">
      <c r="A6" t="s">
        <v>35</v>
      </c>
      <c r="B6" s="4">
        <v>41111</v>
      </c>
    </row>
    <row r="7" spans="1:9" s="6" customFormat="1" x14ac:dyDescent="0.25">
      <c r="A7" t="s">
        <v>36</v>
      </c>
      <c r="B7" t="s">
        <v>37</v>
      </c>
    </row>
    <row r="8" spans="1:9" s="6" customFormat="1" x14ac:dyDescent="0.25">
      <c r="D8" s="7" t="s">
        <v>60</v>
      </c>
      <c r="E8" s="7" t="s">
        <v>61</v>
      </c>
      <c r="F8" s="7" t="s">
        <v>62</v>
      </c>
    </row>
    <row r="9" spans="1:9" x14ac:dyDescent="0.25">
      <c r="A9" t="s">
        <v>59</v>
      </c>
      <c r="D9" s="48">
        <v>1</v>
      </c>
      <c r="E9" s="48">
        <v>1</v>
      </c>
      <c r="F9" s="48">
        <v>1</v>
      </c>
      <c r="G9" s="47">
        <f>SUM(D9:F9)</f>
        <v>3</v>
      </c>
    </row>
    <row r="12" spans="1:9" x14ac:dyDescent="0.25">
      <c r="D12" t="s">
        <v>38</v>
      </c>
    </row>
    <row r="13" spans="1:9" x14ac:dyDescent="0.25">
      <c r="A13" t="s">
        <v>33</v>
      </c>
      <c r="B13" t="s">
        <v>7</v>
      </c>
      <c r="D13" t="s">
        <v>39</v>
      </c>
      <c r="E13" t="s">
        <v>40</v>
      </c>
      <c r="F13" t="s">
        <v>55</v>
      </c>
      <c r="H13" t="s">
        <v>65</v>
      </c>
      <c r="I13" t="s">
        <v>7</v>
      </c>
    </row>
    <row r="14" spans="1:9" x14ac:dyDescent="0.25">
      <c r="A14" s="8" t="s">
        <v>41</v>
      </c>
      <c r="B14" s="62" t="s">
        <v>3</v>
      </c>
      <c r="C14" s="62"/>
      <c r="D14">
        <v>1</v>
      </c>
      <c r="E14">
        <v>1</v>
      </c>
      <c r="F14">
        <v>1</v>
      </c>
      <c r="H14" s="8" t="s">
        <v>26</v>
      </c>
      <c r="I14" t="s">
        <v>111</v>
      </c>
    </row>
    <row r="15" spans="1:9" x14ac:dyDescent="0.25">
      <c r="A15" s="8" t="s">
        <v>42</v>
      </c>
      <c r="B15" s="62" t="s">
        <v>24</v>
      </c>
      <c r="C15" s="62"/>
      <c r="D15">
        <v>3</v>
      </c>
      <c r="E15">
        <v>3</v>
      </c>
      <c r="F15">
        <v>3</v>
      </c>
      <c r="H15" s="8" t="s">
        <v>27</v>
      </c>
      <c r="I15" t="s">
        <v>66</v>
      </c>
    </row>
    <row r="16" spans="1:9" x14ac:dyDescent="0.25">
      <c r="A16" s="8" t="s">
        <v>43</v>
      </c>
      <c r="B16" s="62" t="s">
        <v>64</v>
      </c>
      <c r="C16" s="62"/>
      <c r="D16">
        <v>2</v>
      </c>
      <c r="E16">
        <v>2</v>
      </c>
      <c r="F16">
        <v>2</v>
      </c>
      <c r="H16" s="8" t="s">
        <v>28</v>
      </c>
      <c r="I16" t="s">
        <v>112</v>
      </c>
    </row>
    <row r="17" spans="1:3" x14ac:dyDescent="0.25">
      <c r="A17" s="8" t="s">
        <v>44</v>
      </c>
      <c r="B17" s="62"/>
      <c r="C17" s="62"/>
    </row>
    <row r="18" spans="1:3" x14ac:dyDescent="0.25">
      <c r="A18" s="8" t="s">
        <v>45</v>
      </c>
      <c r="B18" s="63"/>
      <c r="C18" s="63"/>
    </row>
    <row r="19" spans="1:3" x14ac:dyDescent="0.25">
      <c r="A19" s="8" t="s">
        <v>46</v>
      </c>
      <c r="B19" s="62"/>
      <c r="C19" s="62"/>
    </row>
    <row r="20" spans="1:3" x14ac:dyDescent="0.25">
      <c r="A20" s="8" t="s">
        <v>47</v>
      </c>
      <c r="B20" s="62"/>
      <c r="C20" s="62"/>
    </row>
    <row r="21" spans="1:3" x14ac:dyDescent="0.25">
      <c r="A21" s="8" t="s">
        <v>48</v>
      </c>
      <c r="B21" s="62"/>
      <c r="C21" s="62"/>
    </row>
  </sheetData>
  <mergeCells count="8">
    <mergeCell ref="B20:C20"/>
    <mergeCell ref="B21:C21"/>
    <mergeCell ref="B14:C14"/>
    <mergeCell ref="B15:C15"/>
    <mergeCell ref="B16:C16"/>
    <mergeCell ref="B17:C17"/>
    <mergeCell ref="B18:C18"/>
    <mergeCell ref="B19:C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7"/>
  <sheetViews>
    <sheetView tabSelected="1" workbookViewId="0">
      <selection activeCell="D3" sqref="D3"/>
    </sheetView>
  </sheetViews>
  <sheetFormatPr defaultRowHeight="15" x14ac:dyDescent="0.25"/>
  <cols>
    <col min="2" max="2" width="30.5703125" customWidth="1"/>
    <col min="3" max="3" width="7.28515625" bestFit="1" customWidth="1"/>
    <col min="4" max="4" width="11.7109375" bestFit="1" customWidth="1"/>
    <col min="5" max="5" width="2.85546875" style="6" customWidth="1"/>
    <col min="6" max="6" width="11.28515625" style="6" customWidth="1"/>
    <col min="7" max="7" width="11.7109375" style="6" customWidth="1"/>
    <col min="8" max="8" width="2.85546875" style="6" customWidth="1"/>
    <col min="9" max="10" width="11.7109375" style="6" customWidth="1"/>
    <col min="11" max="11" width="2.85546875" style="6" customWidth="1"/>
    <col min="12" max="12" width="9.140625" style="6" bestFit="1" customWidth="1"/>
    <col min="13" max="13" width="11.7109375" style="6" bestFit="1" customWidth="1"/>
    <col min="14" max="14" width="2.85546875" style="6" customWidth="1"/>
    <col min="15" max="15" width="11.7109375" style="6" bestFit="1" customWidth="1"/>
    <col min="16" max="16" width="2.85546875" customWidth="1"/>
    <col min="17" max="27" width="7.140625" customWidth="1"/>
    <col min="28" max="34" width="7.140625" style="6" customWidth="1"/>
    <col min="35" max="36" width="9" customWidth="1"/>
  </cols>
  <sheetData>
    <row r="1" spans="1:37" x14ac:dyDescent="0.25">
      <c r="C1" t="s">
        <v>34</v>
      </c>
      <c r="D1" t="str">
        <f>Kilpailu!B5</f>
        <v>Nummela</v>
      </c>
    </row>
    <row r="2" spans="1:37" x14ac:dyDescent="0.25">
      <c r="C2" t="s">
        <v>49</v>
      </c>
      <c r="D2" s="4">
        <f>Kilpailu!B6</f>
        <v>41111</v>
      </c>
    </row>
    <row r="6" spans="1:37" x14ac:dyDescent="0.25">
      <c r="B6" t="s">
        <v>51</v>
      </c>
      <c r="C6" s="19" t="s">
        <v>56</v>
      </c>
      <c r="D6" s="21"/>
      <c r="F6" s="19" t="s">
        <v>16</v>
      </c>
      <c r="G6" s="21"/>
      <c r="I6" s="19" t="s">
        <v>63</v>
      </c>
      <c r="J6" s="21"/>
      <c r="L6" s="19" t="s">
        <v>32</v>
      </c>
      <c r="M6" s="21"/>
      <c r="O6" s="44" t="s">
        <v>54</v>
      </c>
      <c r="Q6" s="19" t="s">
        <v>56</v>
      </c>
      <c r="R6" s="20"/>
      <c r="S6" s="20"/>
      <c r="T6" s="20"/>
      <c r="U6" s="21"/>
      <c r="W6" s="19" t="s">
        <v>16</v>
      </c>
      <c r="X6" s="20"/>
      <c r="Y6" s="20"/>
      <c r="Z6" s="20"/>
      <c r="AA6" s="21"/>
      <c r="AB6" s="1"/>
      <c r="AC6" s="19" t="s">
        <v>63</v>
      </c>
      <c r="AD6" s="20"/>
      <c r="AE6" s="20"/>
      <c r="AF6" s="20"/>
      <c r="AG6" s="21"/>
      <c r="AH6" s="1"/>
      <c r="AI6" s="19" t="s">
        <v>56</v>
      </c>
      <c r="AJ6" s="20"/>
      <c r="AK6" s="21"/>
    </row>
    <row r="7" spans="1:37" x14ac:dyDescent="0.25">
      <c r="A7" t="s">
        <v>2</v>
      </c>
      <c r="B7" t="s">
        <v>7</v>
      </c>
      <c r="C7" s="25" t="s">
        <v>52</v>
      </c>
      <c r="D7" s="26" t="s">
        <v>53</v>
      </c>
      <c r="F7" s="25" t="s">
        <v>52</v>
      </c>
      <c r="G7" s="26" t="s">
        <v>53</v>
      </c>
      <c r="I7" s="25" t="s">
        <v>52</v>
      </c>
      <c r="J7" s="26" t="s">
        <v>53</v>
      </c>
      <c r="L7" s="25" t="s">
        <v>52</v>
      </c>
      <c r="M7" s="26" t="s">
        <v>53</v>
      </c>
      <c r="O7" s="45" t="s">
        <v>53</v>
      </c>
      <c r="Q7" s="22" t="s">
        <v>26</v>
      </c>
      <c r="R7" s="23" t="s">
        <v>27</v>
      </c>
      <c r="S7" s="23" t="s">
        <v>28</v>
      </c>
      <c r="T7" s="23" t="s">
        <v>29</v>
      </c>
      <c r="U7" s="24" t="s">
        <v>30</v>
      </c>
      <c r="V7" s="5"/>
      <c r="W7" s="22" t="s">
        <v>26</v>
      </c>
      <c r="X7" s="23" t="s">
        <v>27</v>
      </c>
      <c r="Y7" s="23" t="s">
        <v>28</v>
      </c>
      <c r="Z7" s="23" t="s">
        <v>29</v>
      </c>
      <c r="AA7" s="24" t="s">
        <v>30</v>
      </c>
      <c r="AB7" s="23"/>
      <c r="AC7" s="22" t="s">
        <v>26</v>
      </c>
      <c r="AD7" s="23" t="s">
        <v>27</v>
      </c>
      <c r="AE7" s="23" t="s">
        <v>28</v>
      </c>
      <c r="AF7" s="23" t="s">
        <v>29</v>
      </c>
      <c r="AG7" s="24" t="s">
        <v>30</v>
      </c>
      <c r="AH7" s="23"/>
      <c r="AI7" s="25" t="s">
        <v>107</v>
      </c>
      <c r="AJ7" s="53" t="s">
        <v>108</v>
      </c>
      <c r="AK7" s="57" t="s">
        <v>109</v>
      </c>
    </row>
    <row r="8" spans="1:37" x14ac:dyDescent="0.25">
      <c r="A8" s="8" t="str">
        <f>Kilpailu!A14</f>
        <v>1.</v>
      </c>
      <c r="B8" t="str">
        <f>IF(Kilpailu!B14&lt;&gt;"",Kilpailu!B14,"")</f>
        <v>Mikko Kielinen</v>
      </c>
      <c r="C8" s="25">
        <f>IF(B8="","",'1'!K8)</f>
        <v>5336.5</v>
      </c>
      <c r="D8" s="26">
        <f>IF(C8="","",'1'!L8)</f>
        <v>2898</v>
      </c>
      <c r="F8" s="25">
        <f>IF('1'!O8="",0,'1'!O8)</f>
        <v>655</v>
      </c>
      <c r="G8" s="26">
        <f>IF('1'!P8="",0,'1'!P8)</f>
        <v>1791</v>
      </c>
      <c r="I8" s="25">
        <f>IF('1'!U3="",0,'1'!U3)</f>
        <v>401</v>
      </c>
      <c r="J8" s="26">
        <f>IF('1'!V3="",0,'1'!V8)</f>
        <v>2000</v>
      </c>
      <c r="L8" s="25">
        <f>IF(B8="","",C8+F8+I8)</f>
        <v>6392.5</v>
      </c>
      <c r="M8" s="26">
        <f>IF(B8="","",D8+G8+J8)</f>
        <v>6689</v>
      </c>
      <c r="O8" s="45">
        <f>IF(M8="","",LARGE($M$8:$M$15,1)-M8)</f>
        <v>0</v>
      </c>
      <c r="Q8" s="25">
        <f>IF($B8="","",Q22+Q36+Q50)</f>
        <v>328</v>
      </c>
      <c r="R8" s="1">
        <f t="shared" ref="R8:U8" si="0">IF($B8="","",R22+R36+R50)</f>
        <v>315</v>
      </c>
      <c r="S8" s="1">
        <f t="shared" si="0"/>
        <v>330</v>
      </c>
      <c r="T8" s="1">
        <f t="shared" si="0"/>
        <v>0</v>
      </c>
      <c r="U8" s="26">
        <f t="shared" si="0"/>
        <v>0</v>
      </c>
      <c r="W8" s="25">
        <f>IF($B8="","",W22+W36+W50)</f>
        <v>216</v>
      </c>
      <c r="X8" s="1">
        <f t="shared" ref="X8:AA8" si="1">IF($B8="","",X22+X36+X50)</f>
        <v>222</v>
      </c>
      <c r="Y8" s="1">
        <f t="shared" si="1"/>
        <v>217</v>
      </c>
      <c r="Z8" s="1">
        <f t="shared" si="1"/>
        <v>0</v>
      </c>
      <c r="AA8" s="26">
        <f t="shared" si="1"/>
        <v>0</v>
      </c>
      <c r="AB8" s="1"/>
      <c r="AC8" s="25">
        <f>IF($B8="","",AC22+AC36+AC50)</f>
        <v>282</v>
      </c>
      <c r="AD8" s="1">
        <f t="shared" ref="AD8:AG8" si="2">IF($B8="","",AD22+AD36+AD50)</f>
        <v>262</v>
      </c>
      <c r="AE8" s="1">
        <f t="shared" si="2"/>
        <v>255</v>
      </c>
      <c r="AF8" s="1">
        <f t="shared" si="2"/>
        <v>0</v>
      </c>
      <c r="AG8" s="26">
        <f t="shared" si="2"/>
        <v>0</v>
      </c>
      <c r="AH8" s="1"/>
      <c r="AI8" s="54">
        <f>IF(B8="","",AVERAGE('1'!$C$21:$C$28))</f>
        <v>8.0625</v>
      </c>
      <c r="AJ8" s="56">
        <f>IF(B8="","",AVERAGE('1'!$E$21:$I$28))</f>
        <v>12.958333333333334</v>
      </c>
      <c r="AK8" s="58">
        <f>IF(B8="","",AVERAGE('1'!$Q$21:$U$28))</f>
        <v>13.625</v>
      </c>
    </row>
    <row r="9" spans="1:37" x14ac:dyDescent="0.25">
      <c r="A9" s="8" t="str">
        <f>Kilpailu!A15</f>
        <v>2.</v>
      </c>
      <c r="B9" t="str">
        <f>IF(Kilpailu!B15&lt;&gt;"",Kilpailu!B15,"")</f>
        <v>Miika Rajakallio</v>
      </c>
      <c r="C9" s="25">
        <f>IF(B9="","",'2'!K8)</f>
        <v>5475.5</v>
      </c>
      <c r="D9" s="26">
        <f>IF(C9="","",'2'!L8)</f>
        <v>3000</v>
      </c>
      <c r="F9" s="25">
        <f>IF('2'!O8="",0,'2'!O8)</f>
        <v>730</v>
      </c>
      <c r="G9" s="26">
        <f>IF('2'!P8="",0,'2'!P8)</f>
        <v>2000</v>
      </c>
      <c r="I9" s="25">
        <f>IF('2'!U3="",0,'2'!U3)</f>
        <v>303</v>
      </c>
      <c r="J9" s="26">
        <f>IF('2'!V3="",0,'2'!V8)</f>
        <v>1630</v>
      </c>
      <c r="L9" s="25">
        <f t="shared" ref="L9:L15" si="3">IF(B9="","",C9+F9+I9)</f>
        <v>6508.5</v>
      </c>
      <c r="M9" s="26">
        <f t="shared" ref="M9:M15" si="4">IF(B9="","",D9+G9+J9)</f>
        <v>6630</v>
      </c>
      <c r="O9" s="45">
        <f t="shared" ref="O9:O15" si="5">IF(M9="","",LARGE($M$8:$M$15,1)-M9)</f>
        <v>59</v>
      </c>
      <c r="Q9" s="25">
        <f t="shared" ref="Q9:U15" si="6">IF($B9="","",Q23+Q37+Q51)</f>
        <v>312</v>
      </c>
      <c r="R9" s="1">
        <f t="shared" si="6"/>
        <v>328</v>
      </c>
      <c r="S9" s="1">
        <f t="shared" si="6"/>
        <v>320</v>
      </c>
      <c r="T9" s="1">
        <f t="shared" si="6"/>
        <v>0</v>
      </c>
      <c r="U9" s="26">
        <f t="shared" si="6"/>
        <v>0</v>
      </c>
      <c r="W9" s="25">
        <f t="shared" ref="W9:AA15" si="7">IF($B9="","",W23+W37+W51)</f>
        <v>254</v>
      </c>
      <c r="X9" s="1">
        <f t="shared" si="7"/>
        <v>245</v>
      </c>
      <c r="Y9" s="1">
        <f t="shared" si="7"/>
        <v>231</v>
      </c>
      <c r="Z9" s="1">
        <f t="shared" si="7"/>
        <v>0</v>
      </c>
      <c r="AA9" s="26">
        <f t="shared" si="7"/>
        <v>0</v>
      </c>
      <c r="AB9" s="1"/>
      <c r="AC9" s="25">
        <f t="shared" ref="AC9:AG15" si="8">IF($B9="","",AC23+AC37+AC51)</f>
        <v>211</v>
      </c>
      <c r="AD9" s="1">
        <f t="shared" si="8"/>
        <v>206</v>
      </c>
      <c r="AE9" s="1">
        <f t="shared" si="8"/>
        <v>234</v>
      </c>
      <c r="AF9" s="1">
        <f t="shared" si="8"/>
        <v>0</v>
      </c>
      <c r="AG9" s="26">
        <f t="shared" si="8"/>
        <v>0</v>
      </c>
      <c r="AH9" s="1"/>
      <c r="AI9" s="54">
        <f>IF(B9="","",AVERAGE('2'!$C$21:$C$28))</f>
        <v>8.5</v>
      </c>
      <c r="AJ9" s="56">
        <f>IF(B9="","",AVERAGE('2'!$E$21:$I$28))</f>
        <v>13.083333333333334</v>
      </c>
      <c r="AK9" s="58">
        <f>IF(B9="","",AVERAGE('2'!$Q$21:$U$28))</f>
        <v>13.375</v>
      </c>
    </row>
    <row r="10" spans="1:37" x14ac:dyDescent="0.25">
      <c r="A10" s="8" t="str">
        <f>Kilpailu!A16</f>
        <v>3.</v>
      </c>
      <c r="B10" t="str">
        <f>IF(Kilpailu!B16&lt;&gt;"",Kilpailu!B16,"")</f>
        <v>Santtu Koskinen</v>
      </c>
      <c r="C10" s="25">
        <f>IF(B10="","",'3'!K8)</f>
        <v>4838</v>
      </c>
      <c r="D10" s="26">
        <f>IF(C10="","",'3'!L8)</f>
        <v>2641</v>
      </c>
      <c r="F10" s="25">
        <f>'3'!O8</f>
        <v>708</v>
      </c>
      <c r="G10" s="26">
        <f>IF('3'!P8="",0,'3'!P8)</f>
        <v>1942</v>
      </c>
      <c r="I10" s="25">
        <f>IF('3'!U3="",0,'3'!U3)</f>
        <v>384</v>
      </c>
      <c r="J10" s="26">
        <f>IF('3'!V3="",0,'3'!V8)</f>
        <v>1832</v>
      </c>
      <c r="L10" s="25">
        <f t="shared" si="3"/>
        <v>5930</v>
      </c>
      <c r="M10" s="26">
        <f t="shared" si="4"/>
        <v>6415</v>
      </c>
      <c r="O10" s="45">
        <f t="shared" si="5"/>
        <v>274</v>
      </c>
      <c r="Q10" s="25">
        <f t="shared" si="6"/>
        <v>321</v>
      </c>
      <c r="R10" s="1">
        <f t="shared" si="6"/>
        <v>323</v>
      </c>
      <c r="S10" s="1">
        <f t="shared" si="6"/>
        <v>345</v>
      </c>
      <c r="T10" s="1">
        <f t="shared" si="6"/>
        <v>0</v>
      </c>
      <c r="U10" s="26">
        <f t="shared" si="6"/>
        <v>0</v>
      </c>
      <c r="W10" s="25">
        <f t="shared" si="7"/>
        <v>224</v>
      </c>
      <c r="X10" s="1">
        <f t="shared" si="7"/>
        <v>213</v>
      </c>
      <c r="Y10" s="1">
        <f t="shared" si="7"/>
        <v>271</v>
      </c>
      <c r="Z10" s="1">
        <f t="shared" si="7"/>
        <v>0</v>
      </c>
      <c r="AA10" s="26">
        <f t="shared" si="7"/>
        <v>0</v>
      </c>
      <c r="AB10" s="1"/>
      <c r="AC10" s="25">
        <f t="shared" si="8"/>
        <v>228</v>
      </c>
      <c r="AD10" s="1">
        <f t="shared" si="8"/>
        <v>248</v>
      </c>
      <c r="AE10" s="1">
        <f t="shared" si="8"/>
        <v>256</v>
      </c>
      <c r="AF10" s="1">
        <f t="shared" si="8"/>
        <v>0</v>
      </c>
      <c r="AG10" s="26">
        <f t="shared" si="8"/>
        <v>0</v>
      </c>
      <c r="AH10" s="1"/>
      <c r="AI10" s="54">
        <f>IF(B10="","",AVERAGE('3'!$C$21:$C$28))</f>
        <v>7.25</v>
      </c>
      <c r="AJ10" s="56">
        <f>IF(B10="","",AVERAGE('3'!$E$21:$I$28))</f>
        <v>13.375</v>
      </c>
      <c r="AK10" s="58">
        <f>IF(B10="","",AVERAGE('3'!$Q$21:$U$28))</f>
        <v>13.708333333333334</v>
      </c>
    </row>
    <row r="11" spans="1:37" x14ac:dyDescent="0.25">
      <c r="A11" s="8" t="str">
        <f>Kilpailu!A17</f>
        <v>4.</v>
      </c>
      <c r="B11" t="str">
        <f>IF(Kilpailu!B17&lt;&gt;"",Kilpailu!B17,"")</f>
        <v/>
      </c>
      <c r="C11" s="25" t="str">
        <f>IF(B11="","",'4'!K8)</f>
        <v/>
      </c>
      <c r="D11" s="26" t="str">
        <f>IF(C11="","",'4'!L8)</f>
        <v/>
      </c>
      <c r="F11" s="25">
        <f>'4'!O8</f>
        <v>0</v>
      </c>
      <c r="G11" s="26">
        <f>IF('4'!P8="",0,'4'!P8)</f>
        <v>0</v>
      </c>
      <c r="I11" s="25">
        <f>IF('4'!U3="",0,'4'!U3)</f>
        <v>0</v>
      </c>
      <c r="J11" s="26">
        <f>IF('4'!U3="",0,'4'!V3)</f>
        <v>0</v>
      </c>
      <c r="L11" s="25" t="str">
        <f t="shared" si="3"/>
        <v/>
      </c>
      <c r="M11" s="26" t="str">
        <f t="shared" si="4"/>
        <v/>
      </c>
      <c r="O11" s="45" t="str">
        <f t="shared" si="5"/>
        <v/>
      </c>
      <c r="Q11" s="25" t="str">
        <f t="shared" si="6"/>
        <v/>
      </c>
      <c r="R11" s="1" t="str">
        <f t="shared" si="6"/>
        <v/>
      </c>
      <c r="S11" s="1" t="str">
        <f t="shared" si="6"/>
        <v/>
      </c>
      <c r="T11" s="1" t="str">
        <f t="shared" si="6"/>
        <v/>
      </c>
      <c r="U11" s="26" t="str">
        <f t="shared" si="6"/>
        <v/>
      </c>
      <c r="W11" s="25" t="str">
        <f t="shared" si="7"/>
        <v/>
      </c>
      <c r="X11" s="1" t="str">
        <f t="shared" si="7"/>
        <v/>
      </c>
      <c r="Y11" s="1" t="str">
        <f t="shared" si="7"/>
        <v/>
      </c>
      <c r="Z11" s="1" t="str">
        <f t="shared" si="7"/>
        <v/>
      </c>
      <c r="AA11" s="26" t="str">
        <f t="shared" si="7"/>
        <v/>
      </c>
      <c r="AB11" s="1"/>
      <c r="AC11" s="25" t="str">
        <f t="shared" si="8"/>
        <v/>
      </c>
      <c r="AD11" s="1" t="str">
        <f t="shared" si="8"/>
        <v/>
      </c>
      <c r="AE11" s="1" t="str">
        <f t="shared" si="8"/>
        <v/>
      </c>
      <c r="AF11" s="1" t="str">
        <f t="shared" si="8"/>
        <v/>
      </c>
      <c r="AG11" s="26" t="str">
        <f t="shared" si="8"/>
        <v/>
      </c>
      <c r="AH11" s="1"/>
      <c r="AI11" s="54" t="str">
        <f>IF(B11="","",AVERAGE('4'!$C$21:$C$28))</f>
        <v/>
      </c>
      <c r="AJ11" s="56" t="str">
        <f>IF(B11="","",AVERAGE('4'!$E$21:$I$28))</f>
        <v/>
      </c>
      <c r="AK11" s="58" t="str">
        <f>IF(B11="","",AVERAGE('4'!$Q$21:$U$28))</f>
        <v/>
      </c>
    </row>
    <row r="12" spans="1:37" x14ac:dyDescent="0.25">
      <c r="A12" s="8" t="str">
        <f>Kilpailu!A18</f>
        <v>5.</v>
      </c>
      <c r="B12" t="str">
        <f>IF(Kilpailu!B18&lt;&gt;"",Kilpailu!B18,"")</f>
        <v/>
      </c>
      <c r="C12" s="25" t="str">
        <f>IF(B12="","",'5'!K8)</f>
        <v/>
      </c>
      <c r="D12" s="26" t="str">
        <f>IF(C12="","",'5'!L8)</f>
        <v/>
      </c>
      <c r="F12" s="25">
        <f>IF('5'!O8="",0,'5'!O8)</f>
        <v>0</v>
      </c>
      <c r="G12" s="26">
        <f>IF('5'!P8="",0,'5'!P8)</f>
        <v>0</v>
      </c>
      <c r="I12" s="25">
        <f>IF('5'!U3="",0,'5'!U3)</f>
        <v>0</v>
      </c>
      <c r="J12" s="26">
        <f>IF('5'!U3="",0,'5'!V3)</f>
        <v>0</v>
      </c>
      <c r="L12" s="25" t="str">
        <f t="shared" si="3"/>
        <v/>
      </c>
      <c r="M12" s="26" t="str">
        <f t="shared" si="4"/>
        <v/>
      </c>
      <c r="O12" s="45" t="str">
        <f t="shared" si="5"/>
        <v/>
      </c>
      <c r="Q12" s="25" t="str">
        <f t="shared" si="6"/>
        <v/>
      </c>
      <c r="R12" s="1" t="str">
        <f t="shared" si="6"/>
        <v/>
      </c>
      <c r="S12" s="1" t="str">
        <f t="shared" si="6"/>
        <v/>
      </c>
      <c r="T12" s="1" t="str">
        <f t="shared" si="6"/>
        <v/>
      </c>
      <c r="U12" s="26" t="str">
        <f t="shared" si="6"/>
        <v/>
      </c>
      <c r="W12" s="25" t="str">
        <f t="shared" si="7"/>
        <v/>
      </c>
      <c r="X12" s="1" t="str">
        <f t="shared" si="7"/>
        <v/>
      </c>
      <c r="Y12" s="1" t="str">
        <f t="shared" si="7"/>
        <v/>
      </c>
      <c r="Z12" s="1" t="str">
        <f t="shared" si="7"/>
        <v/>
      </c>
      <c r="AA12" s="26" t="str">
        <f t="shared" si="7"/>
        <v/>
      </c>
      <c r="AB12" s="1"/>
      <c r="AC12" s="25" t="str">
        <f t="shared" si="8"/>
        <v/>
      </c>
      <c r="AD12" s="1" t="str">
        <f t="shared" si="8"/>
        <v/>
      </c>
      <c r="AE12" s="1" t="str">
        <f t="shared" si="8"/>
        <v/>
      </c>
      <c r="AF12" s="1" t="str">
        <f t="shared" si="8"/>
        <v/>
      </c>
      <c r="AG12" s="26" t="str">
        <f t="shared" si="8"/>
        <v/>
      </c>
      <c r="AH12" s="1"/>
      <c r="AI12" s="54" t="str">
        <f>IF(B12="","",AVERAGE('5'!$C$21:$C$28))</f>
        <v/>
      </c>
      <c r="AJ12" s="56" t="str">
        <f>IF(B12="","",AVERAGE('5'!$E$21:$I$28))</f>
        <v/>
      </c>
      <c r="AK12" s="58" t="str">
        <f>IF(B12="","",AVERAGE('5'!$Q$21:$U$28))</f>
        <v/>
      </c>
    </row>
    <row r="13" spans="1:37" x14ac:dyDescent="0.25">
      <c r="A13" s="8" t="str">
        <f>Kilpailu!A19</f>
        <v>6.</v>
      </c>
      <c r="B13" t="str">
        <f>IF(Kilpailu!B19&lt;&gt;"",Kilpailu!B19,"")</f>
        <v/>
      </c>
      <c r="C13" s="25" t="str">
        <f>IF(B13="","",'6'!K8)</f>
        <v/>
      </c>
      <c r="D13" s="26" t="str">
        <f>IF(C13="","",'6'!L8)</f>
        <v/>
      </c>
      <c r="F13" s="25">
        <f>IF('6'!O8="",0,'6'!O8)</f>
        <v>0</v>
      </c>
      <c r="G13" s="26">
        <f>IF('6'!P8="",0,'6'!P8)</f>
        <v>0</v>
      </c>
      <c r="I13" s="25">
        <f>IF('6'!U3="",0,'6'!U3)</f>
        <v>0</v>
      </c>
      <c r="J13" s="26">
        <f>IF('6'!U3="",0,'6'!V3)</f>
        <v>0</v>
      </c>
      <c r="L13" s="25" t="str">
        <f t="shared" si="3"/>
        <v/>
      </c>
      <c r="M13" s="26" t="str">
        <f t="shared" si="4"/>
        <v/>
      </c>
      <c r="O13" s="45" t="str">
        <f t="shared" si="5"/>
        <v/>
      </c>
      <c r="Q13" s="25" t="str">
        <f t="shared" si="6"/>
        <v/>
      </c>
      <c r="R13" s="1" t="str">
        <f t="shared" si="6"/>
        <v/>
      </c>
      <c r="S13" s="1" t="str">
        <f t="shared" si="6"/>
        <v/>
      </c>
      <c r="T13" s="1" t="str">
        <f t="shared" si="6"/>
        <v/>
      </c>
      <c r="U13" s="26" t="str">
        <f t="shared" si="6"/>
        <v/>
      </c>
      <c r="W13" s="25" t="str">
        <f t="shared" si="7"/>
        <v/>
      </c>
      <c r="X13" s="1" t="str">
        <f t="shared" si="7"/>
        <v/>
      </c>
      <c r="Y13" s="1" t="str">
        <f t="shared" si="7"/>
        <v/>
      </c>
      <c r="Z13" s="1" t="str">
        <f t="shared" si="7"/>
        <v/>
      </c>
      <c r="AA13" s="26" t="str">
        <f t="shared" si="7"/>
        <v/>
      </c>
      <c r="AB13" s="1"/>
      <c r="AC13" s="25" t="str">
        <f t="shared" si="8"/>
        <v/>
      </c>
      <c r="AD13" s="1" t="str">
        <f t="shared" si="8"/>
        <v/>
      </c>
      <c r="AE13" s="1" t="str">
        <f t="shared" si="8"/>
        <v/>
      </c>
      <c r="AF13" s="1" t="str">
        <f t="shared" si="8"/>
        <v/>
      </c>
      <c r="AG13" s="26" t="str">
        <f t="shared" si="8"/>
        <v/>
      </c>
      <c r="AH13" s="1"/>
      <c r="AI13" s="54" t="str">
        <f>IF(B13="","",AVERAGE('6'!$C$21:$C$28))</f>
        <v/>
      </c>
      <c r="AJ13" s="56" t="str">
        <f>IF(B13="","",AVERAGE('6'!$E$21:$I$28))</f>
        <v/>
      </c>
      <c r="AK13" s="58" t="str">
        <f>IF(B13="","",AVERAGE('6'!$Q$21:$U$28))</f>
        <v/>
      </c>
    </row>
    <row r="14" spans="1:37" x14ac:dyDescent="0.25">
      <c r="A14" s="8" t="str">
        <f>Kilpailu!A20</f>
        <v>7.</v>
      </c>
      <c r="B14" t="str">
        <f>IF(Kilpailu!B20&lt;&gt;"",Kilpailu!B20,"")</f>
        <v/>
      </c>
      <c r="C14" s="25" t="str">
        <f>IF(B14="","",'7'!K8)</f>
        <v/>
      </c>
      <c r="D14" s="26" t="str">
        <f>IF(C14="","",'7'!L8)</f>
        <v/>
      </c>
      <c r="F14" s="25">
        <f>IF('7'!O8="",0,'7'!O8)</f>
        <v>0</v>
      </c>
      <c r="G14" s="26">
        <f>IF('7'!P8="",0,'7'!P8)</f>
        <v>0</v>
      </c>
      <c r="I14" s="25">
        <f>IF('7'!U3="",0,'7'!U3)</f>
        <v>0</v>
      </c>
      <c r="J14" s="26">
        <f>IF('7'!U3="",0,'7'!V3)</f>
        <v>0</v>
      </c>
      <c r="L14" s="25" t="str">
        <f t="shared" si="3"/>
        <v/>
      </c>
      <c r="M14" s="26" t="str">
        <f t="shared" si="4"/>
        <v/>
      </c>
      <c r="O14" s="45" t="str">
        <f t="shared" si="5"/>
        <v/>
      </c>
      <c r="Q14" s="25" t="str">
        <f t="shared" si="6"/>
        <v/>
      </c>
      <c r="R14" s="1" t="str">
        <f t="shared" si="6"/>
        <v/>
      </c>
      <c r="S14" s="1" t="str">
        <f t="shared" si="6"/>
        <v/>
      </c>
      <c r="T14" s="1" t="str">
        <f t="shared" si="6"/>
        <v/>
      </c>
      <c r="U14" s="26" t="str">
        <f t="shared" si="6"/>
        <v/>
      </c>
      <c r="W14" s="25" t="str">
        <f t="shared" si="7"/>
        <v/>
      </c>
      <c r="X14" s="1" t="str">
        <f t="shared" si="7"/>
        <v/>
      </c>
      <c r="Y14" s="1" t="str">
        <f t="shared" si="7"/>
        <v/>
      </c>
      <c r="Z14" s="1" t="str">
        <f t="shared" si="7"/>
        <v/>
      </c>
      <c r="AA14" s="26" t="str">
        <f t="shared" si="7"/>
        <v/>
      </c>
      <c r="AB14" s="1"/>
      <c r="AC14" s="25" t="str">
        <f t="shared" si="8"/>
        <v/>
      </c>
      <c r="AD14" s="1" t="str">
        <f t="shared" si="8"/>
        <v/>
      </c>
      <c r="AE14" s="1" t="str">
        <f t="shared" si="8"/>
        <v/>
      </c>
      <c r="AF14" s="1" t="str">
        <f t="shared" si="8"/>
        <v/>
      </c>
      <c r="AG14" s="26" t="str">
        <f t="shared" si="8"/>
        <v/>
      </c>
      <c r="AH14" s="1"/>
      <c r="AI14" s="54" t="str">
        <f>IF(B14="","",AVERAGE('7'!$C$21:$C$28))</f>
        <v/>
      </c>
      <c r="AJ14" s="56" t="str">
        <f>IF(B14="","",AVERAGE('6'!$E$21:$I$28))</f>
        <v/>
      </c>
      <c r="AK14" s="58" t="str">
        <f>IF(B14="","",AVERAGE('7'!$Q$21:$U$28))</f>
        <v/>
      </c>
    </row>
    <row r="15" spans="1:37" x14ac:dyDescent="0.25">
      <c r="A15" s="8" t="str">
        <f>Kilpailu!A21</f>
        <v>8.</v>
      </c>
      <c r="B15" t="str">
        <f>IF(Kilpailu!B21&lt;&gt;"",Kilpailu!B21,"")</f>
        <v/>
      </c>
      <c r="C15" s="27" t="str">
        <f>IF(B15="","",'8'!K8)</f>
        <v/>
      </c>
      <c r="D15" s="29" t="str">
        <f>IF(C15="","",'8'!L8)</f>
        <v/>
      </c>
      <c r="F15" s="27">
        <f>IF('8'!O8="",0,'8'!O8)</f>
        <v>0</v>
      </c>
      <c r="G15" s="29">
        <f>IF('8'!P8="",0,'8'!P8)</f>
        <v>0</v>
      </c>
      <c r="I15" s="27">
        <f>IF('8'!U3="",0,'8'!U3)</f>
        <v>0</v>
      </c>
      <c r="J15" s="29">
        <f>IF('8'!U3="",0,'8'!V3)</f>
        <v>0</v>
      </c>
      <c r="L15" s="27" t="str">
        <f t="shared" si="3"/>
        <v/>
      </c>
      <c r="M15" s="29" t="str">
        <f t="shared" si="4"/>
        <v/>
      </c>
      <c r="O15" s="46" t="str">
        <f t="shared" si="5"/>
        <v/>
      </c>
      <c r="Q15" s="27" t="str">
        <f t="shared" si="6"/>
        <v/>
      </c>
      <c r="R15" s="28" t="str">
        <f t="shared" si="6"/>
        <v/>
      </c>
      <c r="S15" s="28" t="str">
        <f t="shared" si="6"/>
        <v/>
      </c>
      <c r="T15" s="28" t="str">
        <f t="shared" si="6"/>
        <v/>
      </c>
      <c r="U15" s="29" t="str">
        <f t="shared" si="6"/>
        <v/>
      </c>
      <c r="W15" s="27" t="str">
        <f t="shared" si="7"/>
        <v/>
      </c>
      <c r="X15" s="28" t="str">
        <f t="shared" si="7"/>
        <v/>
      </c>
      <c r="Y15" s="28" t="str">
        <f t="shared" si="7"/>
        <v/>
      </c>
      <c r="Z15" s="28" t="str">
        <f t="shared" si="7"/>
        <v/>
      </c>
      <c r="AA15" s="29" t="str">
        <f t="shared" si="7"/>
        <v/>
      </c>
      <c r="AB15" s="1"/>
      <c r="AC15" s="27" t="str">
        <f t="shared" si="8"/>
        <v/>
      </c>
      <c r="AD15" s="28" t="str">
        <f t="shared" si="8"/>
        <v/>
      </c>
      <c r="AE15" s="28" t="str">
        <f t="shared" si="8"/>
        <v/>
      </c>
      <c r="AF15" s="28" t="str">
        <f t="shared" si="8"/>
        <v/>
      </c>
      <c r="AG15" s="29" t="str">
        <f t="shared" si="8"/>
        <v/>
      </c>
      <c r="AH15" s="1"/>
      <c r="AI15" s="55" t="str">
        <f>IF(B15="","",AVERAGE('8'!$C$21:$C$28))</f>
        <v/>
      </c>
      <c r="AJ15" s="59" t="str">
        <f>IF(B15="","",AVERAGE('8'!$E$21:$I$28))</f>
        <v/>
      </c>
      <c r="AK15" s="60" t="str">
        <f>IF(B15="","",AVERAGE('8'!$Q$21:$U$28))</f>
        <v/>
      </c>
    </row>
    <row r="20" spans="1:34" x14ac:dyDescent="0.25">
      <c r="B20" t="s">
        <v>39</v>
      </c>
      <c r="C20" s="19" t="s">
        <v>56</v>
      </c>
      <c r="D20" s="21"/>
      <c r="F20" s="19" t="s">
        <v>16</v>
      </c>
      <c r="G20" s="21"/>
      <c r="I20" s="19" t="s">
        <v>63</v>
      </c>
      <c r="J20" s="21"/>
      <c r="L20" s="19" t="s">
        <v>32</v>
      </c>
      <c r="M20" s="21"/>
      <c r="O20" s="44" t="s">
        <v>54</v>
      </c>
      <c r="Q20" s="19" t="s">
        <v>56</v>
      </c>
      <c r="R20" s="20"/>
      <c r="S20" s="20"/>
      <c r="T20" s="20"/>
      <c r="U20" s="21"/>
      <c r="W20" s="19" t="s">
        <v>16</v>
      </c>
      <c r="X20" s="20"/>
      <c r="Y20" s="20"/>
      <c r="Z20" s="20"/>
      <c r="AA20" s="21"/>
      <c r="AB20" s="1"/>
      <c r="AC20" s="19" t="s">
        <v>63</v>
      </c>
      <c r="AD20" s="20"/>
      <c r="AE20" s="20"/>
      <c r="AF20" s="20"/>
      <c r="AG20" s="21"/>
      <c r="AH20" s="1"/>
    </row>
    <row r="21" spans="1:34" x14ac:dyDescent="0.25">
      <c r="A21" t="s">
        <v>2</v>
      </c>
      <c r="B21" t="s">
        <v>7</v>
      </c>
      <c r="C21" s="25" t="s">
        <v>52</v>
      </c>
      <c r="D21" s="26" t="s">
        <v>53</v>
      </c>
      <c r="F21" s="25" t="s">
        <v>52</v>
      </c>
      <c r="G21" s="26" t="s">
        <v>53</v>
      </c>
      <c r="I21" s="25" t="s">
        <v>52</v>
      </c>
      <c r="J21" s="26" t="s">
        <v>53</v>
      </c>
      <c r="L21" s="25" t="s">
        <v>52</v>
      </c>
      <c r="M21" s="26" t="s">
        <v>53</v>
      </c>
      <c r="O21" s="45" t="s">
        <v>53</v>
      </c>
      <c r="Q21" s="22" t="s">
        <v>26</v>
      </c>
      <c r="R21" s="23" t="s">
        <v>27</v>
      </c>
      <c r="S21" s="23" t="s">
        <v>28</v>
      </c>
      <c r="T21" s="23" t="s">
        <v>29</v>
      </c>
      <c r="U21" s="24" t="s">
        <v>30</v>
      </c>
      <c r="V21" s="5"/>
      <c r="W21" s="22" t="s">
        <v>26</v>
      </c>
      <c r="X21" s="23" t="s">
        <v>27</v>
      </c>
      <c r="Y21" s="23" t="s">
        <v>28</v>
      </c>
      <c r="Z21" s="23" t="s">
        <v>29</v>
      </c>
      <c r="AA21" s="24" t="s">
        <v>30</v>
      </c>
      <c r="AB21" s="23"/>
      <c r="AC21" s="22" t="s">
        <v>26</v>
      </c>
      <c r="AD21" s="23" t="s">
        <v>27</v>
      </c>
      <c r="AE21" s="23" t="s">
        <v>28</v>
      </c>
      <c r="AF21" s="23" t="s">
        <v>29</v>
      </c>
      <c r="AG21" s="24" t="s">
        <v>30</v>
      </c>
      <c r="AH21" s="23"/>
    </row>
    <row r="22" spans="1:34" x14ac:dyDescent="0.25">
      <c r="A22" s="8" t="str">
        <f>Kilpailu!A14</f>
        <v>1.</v>
      </c>
      <c r="B22" s="6" t="str">
        <f>IF(Kilpailu!B14="","",Kilpailu!B14)</f>
        <v>Mikko Kielinen</v>
      </c>
      <c r="C22" s="25">
        <f>IF(B22&lt;&gt;"",'1'!$K$3,"")</f>
        <v>2514</v>
      </c>
      <c r="D22" s="26">
        <f>IF(B22="","",(ROUND(C22/LARGE($C$22:$C$29,1)*1000,0))*Kilpailu!$D$9)</f>
        <v>949</v>
      </c>
      <c r="F22" s="25">
        <f>IF(B22&lt;&gt;"",'1'!$O$3,"")</f>
        <v>296</v>
      </c>
      <c r="G22" s="26">
        <f>IF(B22="","",(ROUND(F22/LARGE($F$22:$F$29,1)*1000,0))*Kilpailu!$E$9)</f>
        <v>851</v>
      </c>
      <c r="I22" s="25">
        <f>IF(B22="","",IF('1'!$U$3="",0,'1'!$U$3))</f>
        <v>401</v>
      </c>
      <c r="J22" s="26">
        <f>IF(B22="","",IF(I22=0,0,(ROUND(I22/LARGE($I$22:$I$29,1)*1000,0))*Kilpailu!$F$9))</f>
        <v>1000</v>
      </c>
      <c r="L22" s="25">
        <f>IF(B22="","",C22+F22+I22)</f>
        <v>3211</v>
      </c>
      <c r="M22" s="26">
        <f>IF(B22="","",D22+G22+J22)</f>
        <v>2800</v>
      </c>
      <c r="O22" s="45">
        <f>IF(M22="","",LARGE($M$22:$M$29,1)-M22)</f>
        <v>25</v>
      </c>
      <c r="Q22" s="25">
        <f>IF($B22="","",'1'!E$30)</f>
        <v>104</v>
      </c>
      <c r="R22" s="1">
        <f>IF($B$22="","",'1'!F$30)</f>
        <v>95</v>
      </c>
      <c r="S22" s="1">
        <f>IF($B$22="","",'1'!G$30)</f>
        <v>112</v>
      </c>
      <c r="T22" s="1">
        <f>IF($B$22="","",'1'!H$30)</f>
        <v>0</v>
      </c>
      <c r="U22" s="26">
        <f>IF($B$22="","",'1'!I$30)</f>
        <v>0</v>
      </c>
      <c r="W22" s="25">
        <f>IF($B22="","",'1'!E$12)</f>
        <v>100</v>
      </c>
      <c r="X22" s="1">
        <f>IF($B$22="","",'1'!F$12)</f>
        <v>106</v>
      </c>
      <c r="Y22" s="1">
        <f>IF($B$22="","",'1'!G$12)</f>
        <v>90</v>
      </c>
      <c r="Z22" s="1">
        <f>IF($B$22="","",'1'!H$12)</f>
        <v>0</v>
      </c>
      <c r="AA22" s="26">
        <f>IF($B$22="","",'1'!I$12)</f>
        <v>0</v>
      </c>
      <c r="AB22" s="1"/>
      <c r="AC22" s="25">
        <f>IF($B22="","",'1'!Q$12)</f>
        <v>146</v>
      </c>
      <c r="AD22" s="1">
        <f>IF($B22="","",'1'!R$12)</f>
        <v>134</v>
      </c>
      <c r="AE22" s="1">
        <f>IF($B22="","",'1'!S$12)</f>
        <v>121</v>
      </c>
      <c r="AF22" s="1">
        <f>IF($B22="","",'1'!T$12)</f>
        <v>0</v>
      </c>
      <c r="AG22" s="26">
        <f>IF($B22="","",'1'!U$12)</f>
        <v>0</v>
      </c>
      <c r="AH22" s="1"/>
    </row>
    <row r="23" spans="1:34" x14ac:dyDescent="0.25">
      <c r="A23" s="8" t="str">
        <f>Kilpailu!A15</f>
        <v>2.</v>
      </c>
      <c r="B23" t="str">
        <f>IF(Kilpailu!B15="","",Kilpailu!B15)</f>
        <v>Miika Rajakallio</v>
      </c>
      <c r="C23" s="25">
        <f>IF(B23&lt;&gt;"",'2'!$K$3,"")</f>
        <v>2649.5</v>
      </c>
      <c r="D23" s="26">
        <f>IF(B23="","",(ROUND(C23/LARGE($C$22:$C$29,1)*1000,0))*Kilpailu!$D$9)</f>
        <v>1000</v>
      </c>
      <c r="F23" s="25">
        <f>IF(B23&lt;&gt;"",'2'!$O$3,"")</f>
        <v>348</v>
      </c>
      <c r="G23" s="26">
        <f>IF(B23="","",(ROUND(F23/LARGE($F$22:$F$29,1)*1000,0))*Kilpailu!$E$9)</f>
        <v>1000</v>
      </c>
      <c r="I23" s="25">
        <f>IF(B23="","",IF('2'!$U$3="",0,'2'!$U$3))</f>
        <v>303</v>
      </c>
      <c r="J23" s="26">
        <f>IF(B23="","",IF(I23=0,0,(ROUND(I23/LARGE($I$22:$I$29,1)*1000,0))*Kilpailu!$F$9))</f>
        <v>756</v>
      </c>
      <c r="L23" s="25">
        <f t="shared" ref="L23:L29" si="9">IF(B23="","",C23+F23+I23)</f>
        <v>3300.5</v>
      </c>
      <c r="M23" s="26">
        <f t="shared" ref="M23:M29" si="10">IF(B23="","",D23+G23+J23)</f>
        <v>2756</v>
      </c>
      <c r="O23" s="45">
        <f t="shared" ref="O23:O29" si="11">IF(M23="","",LARGE($M$22:$M$29,1)-M23)</f>
        <v>69</v>
      </c>
      <c r="Q23" s="25">
        <f>IF($B23="","",'2'!E$30)</f>
        <v>98</v>
      </c>
      <c r="R23" s="1">
        <f>IF($B23="","",'2'!F$30)</f>
        <v>110</v>
      </c>
      <c r="S23" s="1">
        <f>IF($B23="","",'2'!G$30)</f>
        <v>106</v>
      </c>
      <c r="T23" s="1">
        <f>IF($B23="","",'2'!H$30)</f>
        <v>0</v>
      </c>
      <c r="U23" s="26">
        <f>IF($B23="","",'2'!I$30)</f>
        <v>0</v>
      </c>
      <c r="W23" s="25">
        <f>IF($B23="","",'2'!E$12)</f>
        <v>116</v>
      </c>
      <c r="X23" s="1">
        <f>IF($B23="","",'2'!F$12)</f>
        <v>123</v>
      </c>
      <c r="Y23" s="1">
        <f>IF($B23="","",'2'!G$12)</f>
        <v>109</v>
      </c>
      <c r="Z23" s="1">
        <f>IF($B23="","",'2'!H$12)</f>
        <v>0</v>
      </c>
      <c r="AA23" s="26">
        <f>IF($B23="","",'2'!I$12)</f>
        <v>0</v>
      </c>
      <c r="AB23" s="1"/>
      <c r="AC23" s="25">
        <f>IF($B23="","",'2'!Q$12)</f>
        <v>95</v>
      </c>
      <c r="AD23" s="1">
        <f>IF($B23="","",'2'!R$12)</f>
        <v>94</v>
      </c>
      <c r="AE23" s="1">
        <f>IF($B23="","",'2'!S$12)</f>
        <v>114</v>
      </c>
      <c r="AF23" s="1">
        <f>IF($B23="","",'2'!T$12)</f>
        <v>0</v>
      </c>
      <c r="AG23" s="26">
        <f>IF($B23="","",'2'!U$12)</f>
        <v>0</v>
      </c>
      <c r="AH23" s="1"/>
    </row>
    <row r="24" spans="1:34" x14ac:dyDescent="0.25">
      <c r="A24" s="8" t="str">
        <f>Kilpailu!A16</f>
        <v>3.</v>
      </c>
      <c r="B24" s="6" t="str">
        <f>IF(Kilpailu!B16="","",Kilpailu!B16)</f>
        <v>Santtu Koskinen</v>
      </c>
      <c r="C24" s="25">
        <f>IF(B24&lt;&gt;"",'3'!$K$3,"")</f>
        <v>2314</v>
      </c>
      <c r="D24" s="26">
        <f>IF(B24="","",(ROUND(C24/LARGE($C$22:$C$29,1)*1000,0))*Kilpailu!$D$9)</f>
        <v>873</v>
      </c>
      <c r="F24" s="25">
        <f>IF(B24&lt;&gt;"",'3'!$O$3,"")</f>
        <v>346</v>
      </c>
      <c r="G24" s="26">
        <f>IF(B24="","",(ROUND(F24/LARGE($F$22:$F$29,1)*1000,0))*Kilpailu!$E$9)</f>
        <v>994</v>
      </c>
      <c r="I24" s="25">
        <f>IF(B24="","",IF('3'!$U$3="",0,'3'!$U$3))</f>
        <v>384</v>
      </c>
      <c r="J24" s="26">
        <f>IF(B24="","",IF(I24=0,0,(ROUND(I24/LARGE($I$22:$I$29,1)*1000,0))*Kilpailu!$F$9))</f>
        <v>958</v>
      </c>
      <c r="L24" s="25">
        <f t="shared" si="9"/>
        <v>3044</v>
      </c>
      <c r="M24" s="26">
        <f t="shared" si="10"/>
        <v>2825</v>
      </c>
      <c r="O24" s="45">
        <f t="shared" si="11"/>
        <v>0</v>
      </c>
      <c r="Q24" s="25">
        <f>IF($B24="","",'3'!E$30)</f>
        <v>106</v>
      </c>
      <c r="R24" s="1">
        <f>IF($B24="","",'3'!F$30)</f>
        <v>101</v>
      </c>
      <c r="S24" s="1">
        <f>IF($B24="","",'3'!G$30)</f>
        <v>114</v>
      </c>
      <c r="T24" s="1">
        <f>IF($B24="","",'3'!H$30)</f>
        <v>0</v>
      </c>
      <c r="U24" s="26">
        <f>IF($B24="","",'3'!I$30)</f>
        <v>0</v>
      </c>
      <c r="W24" s="25">
        <f>IF($B24="","",'3'!E$12)</f>
        <v>115</v>
      </c>
      <c r="X24" s="1">
        <f>IF($B24="","",'3'!F$12)</f>
        <v>100</v>
      </c>
      <c r="Y24" s="1">
        <f>IF($B24="","",'3'!G$12)</f>
        <v>131</v>
      </c>
      <c r="Z24" s="1">
        <f>IF($B24="","",'3'!H$12)</f>
        <v>0</v>
      </c>
      <c r="AA24" s="26">
        <f>IF($B24="","",'3'!I$12)</f>
        <v>0</v>
      </c>
      <c r="AB24" s="1"/>
      <c r="AC24" s="25">
        <f>IF($B24="","",'3'!Q$12)</f>
        <v>129</v>
      </c>
      <c r="AD24" s="1">
        <f>IF($B24="","",'3'!R$12)</f>
        <v>127</v>
      </c>
      <c r="AE24" s="1">
        <f>IF($B24="","",'3'!S$12)</f>
        <v>128</v>
      </c>
      <c r="AF24" s="1">
        <f>IF($B24="","",'3'!T$12)</f>
        <v>0</v>
      </c>
      <c r="AG24" s="26">
        <f>IF($B24="","",'3'!U$12)</f>
        <v>0</v>
      </c>
      <c r="AH24" s="1"/>
    </row>
    <row r="25" spans="1:34" x14ac:dyDescent="0.25">
      <c r="A25" s="8" t="str">
        <f>Kilpailu!A17</f>
        <v>4.</v>
      </c>
      <c r="B25" s="6" t="str">
        <f>IF(Kilpailu!B17="","",Kilpailu!B17)</f>
        <v/>
      </c>
      <c r="C25" s="25" t="str">
        <f>IF(B25&lt;&gt;"",'4'!$K$3,"")</f>
        <v/>
      </c>
      <c r="D25" s="26" t="str">
        <f>IF(B25="","",(ROUND(C25/LARGE($C$22:$C$29,1)*1000,0))*Kilpailu!$D$9)</f>
        <v/>
      </c>
      <c r="F25" s="25" t="str">
        <f>IF(B25&lt;&gt;"",'4'!$O$3,"")</f>
        <v/>
      </c>
      <c r="G25" s="26" t="str">
        <f>IF(B25="","",(ROUND(F25/LARGE($F$22:$F$29,1)*1000,0))*Kilpailu!$E$9)</f>
        <v/>
      </c>
      <c r="I25" s="25" t="str">
        <f>IF(B25="","",IF('4'!$U$3="",0,'4'!$U$3))</f>
        <v/>
      </c>
      <c r="J25" s="26" t="str">
        <f>IF(B25="","",IF(I25=0,0,(ROUND(I25/LARGE($I$22:$I$29,1)*1000,0))*Kilpailu!$F$9))</f>
        <v/>
      </c>
      <c r="L25" s="25" t="str">
        <f t="shared" si="9"/>
        <v/>
      </c>
      <c r="M25" s="26" t="str">
        <f t="shared" si="10"/>
        <v/>
      </c>
      <c r="O25" s="45" t="str">
        <f t="shared" si="11"/>
        <v/>
      </c>
      <c r="Q25" s="25" t="str">
        <f>IF($B25="","",'4'!E$30)</f>
        <v/>
      </c>
      <c r="R25" s="1" t="str">
        <f>IF($B25="","",'4'!F$30)</f>
        <v/>
      </c>
      <c r="S25" s="1" t="str">
        <f>IF($B25="","",'4'!G$30)</f>
        <v/>
      </c>
      <c r="T25" s="1" t="str">
        <f>IF($B25="","",'4'!H$30)</f>
        <v/>
      </c>
      <c r="U25" s="26" t="str">
        <f>IF($B25="","",'4'!I$30)</f>
        <v/>
      </c>
      <c r="W25" s="25" t="str">
        <f>IF($B25="","",'4'!E$12)</f>
        <v/>
      </c>
      <c r="X25" s="1" t="str">
        <f>IF($B25="","",'4'!F$12)</f>
        <v/>
      </c>
      <c r="Y25" s="1" t="str">
        <f>IF($B25="","",'4'!G$12)</f>
        <v/>
      </c>
      <c r="Z25" s="1" t="str">
        <f>IF($B25="","",'4'!H$12)</f>
        <v/>
      </c>
      <c r="AA25" s="26" t="str">
        <f>IF($B25="","",'4'!I$12)</f>
        <v/>
      </c>
      <c r="AB25" s="1"/>
      <c r="AC25" s="25" t="str">
        <f>IF($B25="","",'4'!Q$12)</f>
        <v/>
      </c>
      <c r="AD25" s="1" t="str">
        <f>IF($B25="","",'4'!R$12)</f>
        <v/>
      </c>
      <c r="AE25" s="1" t="str">
        <f>IF($B25="","",'4'!S$12)</f>
        <v/>
      </c>
      <c r="AF25" s="1" t="str">
        <f>IF($B25="","",'4'!T$12)</f>
        <v/>
      </c>
      <c r="AG25" s="26" t="str">
        <f>IF($B25="","",'4'!U$12)</f>
        <v/>
      </c>
      <c r="AH25" s="1"/>
    </row>
    <row r="26" spans="1:34" x14ac:dyDescent="0.25">
      <c r="A26" s="8" t="str">
        <f>Kilpailu!A18</f>
        <v>5.</v>
      </c>
      <c r="B26" s="6" t="str">
        <f>IF(Kilpailu!B18="","",Kilpailu!B18)</f>
        <v/>
      </c>
      <c r="C26" s="25" t="str">
        <f>IF(B26&lt;&gt;"",'5'!$K$3,"")</f>
        <v/>
      </c>
      <c r="D26" s="26" t="str">
        <f>IF(B26="","",(ROUND(C26/LARGE($C$22:$C$29,1)*1000,0))*Kilpailu!$D$9)</f>
        <v/>
      </c>
      <c r="F26" s="25" t="str">
        <f>IF(B26&lt;&gt;"",'5'!$O$3,"")</f>
        <v/>
      </c>
      <c r="G26" s="26" t="str">
        <f>IF(B26="","",(ROUND(F26/LARGE($F$22:$F$29,1)*1000,0))*Kilpailu!$E$9)</f>
        <v/>
      </c>
      <c r="I26" s="25" t="str">
        <f>IF(B26="","",IF('5'!$U$3="",0,'5'!$U$3))</f>
        <v/>
      </c>
      <c r="J26" s="26" t="str">
        <f>IF(B26="","",IF(I26=0,0,(ROUND(I26/LARGE($I$22:$I$29,1)*1000,0))*Kilpailu!$F$9))</f>
        <v/>
      </c>
      <c r="L26" s="25" t="str">
        <f t="shared" si="9"/>
        <v/>
      </c>
      <c r="M26" s="26" t="str">
        <f t="shared" si="10"/>
        <v/>
      </c>
      <c r="O26" s="45" t="str">
        <f t="shared" si="11"/>
        <v/>
      </c>
      <c r="Q26" s="25" t="str">
        <f>IF($B26="","",'5'!E$30)</f>
        <v/>
      </c>
      <c r="R26" s="1" t="str">
        <f>IF($B26="","",'5'!F$30)</f>
        <v/>
      </c>
      <c r="S26" s="1" t="str">
        <f>IF($B26="","",'5'!G$30)</f>
        <v/>
      </c>
      <c r="T26" s="1" t="str">
        <f>IF($B26="","",'5'!H$30)</f>
        <v/>
      </c>
      <c r="U26" s="26" t="str">
        <f>IF($B26="","",'5'!I$30)</f>
        <v/>
      </c>
      <c r="W26" s="25" t="str">
        <f>IF($B26="","",'5'!E$12)</f>
        <v/>
      </c>
      <c r="X26" s="1" t="str">
        <f>IF($B26="","",'5'!F$12)</f>
        <v/>
      </c>
      <c r="Y26" s="1" t="str">
        <f>IF($B26="","",'5'!G$12)</f>
        <v/>
      </c>
      <c r="Z26" s="1" t="str">
        <f>IF($B26="","",'5'!H$12)</f>
        <v/>
      </c>
      <c r="AA26" s="26" t="str">
        <f>IF($B26="","",'5'!I$12)</f>
        <v/>
      </c>
      <c r="AB26" s="1"/>
      <c r="AC26" s="25" t="str">
        <f>IF($B26="","",'5'!Q$12)</f>
        <v/>
      </c>
      <c r="AD26" s="1" t="str">
        <f>IF($B26="","",'5'!R$12)</f>
        <v/>
      </c>
      <c r="AE26" s="1" t="str">
        <f>IF($B26="","",'5'!S$12)</f>
        <v/>
      </c>
      <c r="AF26" s="1" t="str">
        <f>IF($B26="","",'5'!T$12)</f>
        <v/>
      </c>
      <c r="AG26" s="26" t="str">
        <f>IF($B26="","",'5'!U$12)</f>
        <v/>
      </c>
      <c r="AH26" s="1"/>
    </row>
    <row r="27" spans="1:34" x14ac:dyDescent="0.25">
      <c r="A27" s="8" t="str">
        <f>Kilpailu!A19</f>
        <v>6.</v>
      </c>
      <c r="B27" s="6" t="str">
        <f>IF(Kilpailu!B19="","",Kilpailu!B19)</f>
        <v/>
      </c>
      <c r="C27" s="25" t="str">
        <f>IF(B27&lt;&gt;"",'1'!$K$3,"")</f>
        <v/>
      </c>
      <c r="D27" s="26" t="str">
        <f>IF(B27="","",(ROUND(C27/LARGE($C$22:$C$29,1)*1000,0))*Kilpailu!$D$9)</f>
        <v/>
      </c>
      <c r="F27" s="25" t="str">
        <f>IF(B27&lt;&gt;"",'6'!$O$3,"")</f>
        <v/>
      </c>
      <c r="G27" s="26" t="str">
        <f>IF(B27="","",(ROUND(F27/LARGE($F$22:$F$29,1)*1000,0))*Kilpailu!$E$9)</f>
        <v/>
      </c>
      <c r="I27" s="25" t="str">
        <f>IF(B27="","",IF('6'!$U$3="",0,'6'!$U$3))</f>
        <v/>
      </c>
      <c r="J27" s="26" t="str">
        <f>IF(B27="","",IF(I27=0,0,(ROUND(I27/LARGE($I$22:$I$29,1)*1000,0))*Kilpailu!$F$9))</f>
        <v/>
      </c>
      <c r="L27" s="25" t="str">
        <f t="shared" si="9"/>
        <v/>
      </c>
      <c r="M27" s="26" t="str">
        <f t="shared" si="10"/>
        <v/>
      </c>
      <c r="O27" s="45" t="str">
        <f t="shared" si="11"/>
        <v/>
      </c>
      <c r="Q27" s="25" t="str">
        <f>IF($B27="","",'6'!E$30)</f>
        <v/>
      </c>
      <c r="R27" s="1" t="str">
        <f>IF($B27="","",'6'!F$30)</f>
        <v/>
      </c>
      <c r="S27" s="1" t="str">
        <f>IF($B27="","",'6'!G$30)</f>
        <v/>
      </c>
      <c r="T27" s="1" t="str">
        <f>IF($B27="","",'6'!H$30)</f>
        <v/>
      </c>
      <c r="U27" s="26" t="str">
        <f>IF($B27="","",'6'!I$30)</f>
        <v/>
      </c>
      <c r="W27" s="25" t="str">
        <f>IF($B27="","",'6'!E$12)</f>
        <v/>
      </c>
      <c r="X27" s="1" t="str">
        <f>IF($B27="","",'6'!F$12)</f>
        <v/>
      </c>
      <c r="Y27" s="1" t="str">
        <f>IF($B27="","",'6'!G$12)</f>
        <v/>
      </c>
      <c r="Z27" s="1" t="str">
        <f>IF($B27="","",'6'!H$12)</f>
        <v/>
      </c>
      <c r="AA27" s="26" t="str">
        <f>IF($B27="","",'6'!I$12)</f>
        <v/>
      </c>
      <c r="AB27" s="1"/>
      <c r="AC27" s="25" t="str">
        <f>IF($B27="","",'6'!Q$12)</f>
        <v/>
      </c>
      <c r="AD27" s="1" t="str">
        <f>IF($B27="","",'6'!R$12)</f>
        <v/>
      </c>
      <c r="AE27" s="1" t="str">
        <f>IF($B27="","",'6'!S$12)</f>
        <v/>
      </c>
      <c r="AF27" s="1" t="str">
        <f>IF($B27="","",'6'!T$12)</f>
        <v/>
      </c>
      <c r="AG27" s="26" t="str">
        <f>IF($B27="","",'6'!U$12)</f>
        <v/>
      </c>
      <c r="AH27" s="1"/>
    </row>
    <row r="28" spans="1:34" x14ac:dyDescent="0.25">
      <c r="A28" s="8" t="str">
        <f>Kilpailu!A20</f>
        <v>7.</v>
      </c>
      <c r="B28" s="6" t="str">
        <f>IF(Kilpailu!B20="","",Kilpailu!B20)</f>
        <v/>
      </c>
      <c r="C28" s="25" t="str">
        <f>IF(B28&lt;&gt;"",'1'!$K$3,"")</f>
        <v/>
      </c>
      <c r="D28" s="26" t="str">
        <f>IF(B28="","",(ROUND(C28/LARGE($C$22:$C$29,1)*1000,0))*Kilpailu!$D$9)</f>
        <v/>
      </c>
      <c r="F28" s="25" t="str">
        <f>IF(B28&lt;&gt;"",'7'!$O$3,"")</f>
        <v/>
      </c>
      <c r="G28" s="26" t="str">
        <f>IF(B28="","",(ROUND(F28/LARGE($F$22:$F$29,1)*1000,0))*Kilpailu!$E$9)</f>
        <v/>
      </c>
      <c r="I28" s="25" t="str">
        <f>IF(B28="","",IF('7'!$U$3="",0,'7'!$U$3))</f>
        <v/>
      </c>
      <c r="J28" s="26" t="str">
        <f>IF(B28="","",IF(I28=0,0,(ROUND(I28/LARGE($I$22:$I$29,1)*1000,0))*Kilpailu!$F$9))</f>
        <v/>
      </c>
      <c r="L28" s="25" t="str">
        <f t="shared" si="9"/>
        <v/>
      </c>
      <c r="M28" s="26" t="str">
        <f t="shared" si="10"/>
        <v/>
      </c>
      <c r="O28" s="45" t="str">
        <f t="shared" si="11"/>
        <v/>
      </c>
      <c r="Q28" s="25" t="str">
        <f>IF($B28="","",'7'!E$30)</f>
        <v/>
      </c>
      <c r="R28" s="1" t="str">
        <f>IF($B28="","",'7'!F$30)</f>
        <v/>
      </c>
      <c r="S28" s="1" t="str">
        <f>IF($B28="","",'7'!G$30)</f>
        <v/>
      </c>
      <c r="T28" s="1" t="str">
        <f>IF($B28="","",'7'!H$30)</f>
        <v/>
      </c>
      <c r="U28" s="26" t="str">
        <f>IF($B28="","",'7'!I$30)</f>
        <v/>
      </c>
      <c r="W28" s="25" t="str">
        <f>IF($B28="","",'7'!E$12)</f>
        <v/>
      </c>
      <c r="X28" s="1" t="str">
        <f>IF($B28="","",'7'!F$12)</f>
        <v/>
      </c>
      <c r="Y28" s="1" t="str">
        <f>IF($B28="","",'7'!G$12)</f>
        <v/>
      </c>
      <c r="Z28" s="1" t="str">
        <f>IF($B28="","",'7'!H$12)</f>
        <v/>
      </c>
      <c r="AA28" s="26" t="str">
        <f>IF($B28="","",'7'!I$12)</f>
        <v/>
      </c>
      <c r="AB28" s="1"/>
      <c r="AC28" s="25" t="str">
        <f>IF($B28="","",'7'!Q$12)</f>
        <v/>
      </c>
      <c r="AD28" s="1" t="str">
        <f>IF($B28="","",'7'!R$12)</f>
        <v/>
      </c>
      <c r="AE28" s="1" t="str">
        <f>IF($B28="","",'7'!S$12)</f>
        <v/>
      </c>
      <c r="AF28" s="1" t="str">
        <f>IF($B28="","",'7'!T$12)</f>
        <v/>
      </c>
      <c r="AG28" s="26" t="str">
        <f>IF($B28="","",'7'!U$12)</f>
        <v/>
      </c>
      <c r="AH28" s="1"/>
    </row>
    <row r="29" spans="1:34" x14ac:dyDescent="0.25">
      <c r="A29" s="8" t="str">
        <f>Kilpailu!A21</f>
        <v>8.</v>
      </c>
      <c r="B29" s="6" t="str">
        <f>IF(Kilpailu!B21="","",Kilpailu!B21)</f>
        <v/>
      </c>
      <c r="C29" s="27" t="str">
        <f>IF(B29&lt;&gt;"",'1'!$K$3,"")</f>
        <v/>
      </c>
      <c r="D29" s="29" t="str">
        <f>IF(B29="","",(ROUND(C29/LARGE($C$22:$C$29,1)*1000,0))*Kilpailu!$D$9)</f>
        <v/>
      </c>
      <c r="F29" s="27" t="str">
        <f>IF(B29&lt;&gt;"",'8'!$O$3,"")</f>
        <v/>
      </c>
      <c r="G29" s="29" t="str">
        <f>IF(B29="","",(ROUND(F29/LARGE($F$22:$F$29,1)*1000,0))*Kilpailu!$E$9)</f>
        <v/>
      </c>
      <c r="I29" s="27" t="str">
        <f>IF(B29="","",IF('8'!$U$3="",0,'8'!$U$3))</f>
        <v/>
      </c>
      <c r="J29" s="29" t="str">
        <f>IF(B29="","",IF(I29=0,0,(ROUND(I29/LARGE($I$22:$I$29,1)*1000,0))*Kilpailu!$F$9))</f>
        <v/>
      </c>
      <c r="L29" s="27" t="str">
        <f t="shared" si="9"/>
        <v/>
      </c>
      <c r="M29" s="29" t="str">
        <f t="shared" si="10"/>
        <v/>
      </c>
      <c r="O29" s="46" t="str">
        <f t="shared" si="11"/>
        <v/>
      </c>
      <c r="Q29" s="27" t="str">
        <f>IF($B29="","",'8'!E$30)</f>
        <v/>
      </c>
      <c r="R29" s="28" t="str">
        <f>IF($B29="","",'8'!F$30)</f>
        <v/>
      </c>
      <c r="S29" s="28" t="str">
        <f>IF($B29="","",'8'!G$30)</f>
        <v/>
      </c>
      <c r="T29" s="28" t="str">
        <f>IF($B29="","",'8'!H$30)</f>
        <v/>
      </c>
      <c r="U29" s="29" t="str">
        <f>IF($B29="","",'8'!I$30)</f>
        <v/>
      </c>
      <c r="W29" s="27" t="str">
        <f>IF($B29="","",'8'!E$12)</f>
        <v/>
      </c>
      <c r="X29" s="28" t="str">
        <f>IF($B29="","",'8'!F$12)</f>
        <v/>
      </c>
      <c r="Y29" s="28" t="str">
        <f>IF($B29="","",'8'!G$12)</f>
        <v/>
      </c>
      <c r="Z29" s="28" t="str">
        <f>IF($B29="","",'8'!H$12)</f>
        <v/>
      </c>
      <c r="AA29" s="29" t="str">
        <f>IF($B29="","",'8'!I$12)</f>
        <v/>
      </c>
      <c r="AB29" s="1"/>
      <c r="AC29" s="27" t="str">
        <f>IF($B29="","",'8'!Q$12)</f>
        <v/>
      </c>
      <c r="AD29" s="28" t="str">
        <f>IF($B29="","",'8'!R$12)</f>
        <v/>
      </c>
      <c r="AE29" s="28" t="str">
        <f>IF($B29="","",'8'!S$12)</f>
        <v/>
      </c>
      <c r="AF29" s="28" t="str">
        <f>IF($B29="","",'8'!T$12)</f>
        <v/>
      </c>
      <c r="AG29" s="29" t="str">
        <f>IF($B29="","",'8'!U$12)</f>
        <v/>
      </c>
      <c r="AH29" s="1"/>
    </row>
    <row r="34" spans="1:34" x14ac:dyDescent="0.25">
      <c r="B34" t="s">
        <v>40</v>
      </c>
      <c r="C34" s="19" t="s">
        <v>56</v>
      </c>
      <c r="D34" s="21"/>
      <c r="F34" s="19" t="s">
        <v>16</v>
      </c>
      <c r="G34" s="21"/>
      <c r="I34" s="19" t="s">
        <v>63</v>
      </c>
      <c r="J34" s="21"/>
      <c r="L34" s="19" t="s">
        <v>32</v>
      </c>
      <c r="M34" s="21"/>
      <c r="O34" s="44" t="s">
        <v>54</v>
      </c>
      <c r="Q34" s="19" t="s">
        <v>56</v>
      </c>
      <c r="R34" s="20"/>
      <c r="S34" s="20"/>
      <c r="T34" s="20"/>
      <c r="U34" s="21"/>
      <c r="V34" s="1"/>
      <c r="W34" s="19" t="s">
        <v>16</v>
      </c>
      <c r="X34" s="20"/>
      <c r="Y34" s="20"/>
      <c r="Z34" s="20"/>
      <c r="AA34" s="21"/>
      <c r="AB34" s="1"/>
      <c r="AC34" s="19" t="s">
        <v>63</v>
      </c>
      <c r="AD34" s="20"/>
      <c r="AE34" s="20"/>
      <c r="AF34" s="20"/>
      <c r="AG34" s="21"/>
      <c r="AH34" s="1"/>
    </row>
    <row r="35" spans="1:34" x14ac:dyDescent="0.25">
      <c r="A35" t="s">
        <v>2</v>
      </c>
      <c r="B35" t="s">
        <v>7</v>
      </c>
      <c r="C35" s="25" t="s">
        <v>52</v>
      </c>
      <c r="D35" s="26" t="s">
        <v>53</v>
      </c>
      <c r="F35" s="25" t="s">
        <v>52</v>
      </c>
      <c r="G35" s="26" t="s">
        <v>53</v>
      </c>
      <c r="I35" s="25" t="s">
        <v>52</v>
      </c>
      <c r="J35" s="26" t="s">
        <v>53</v>
      </c>
      <c r="L35" s="25" t="s">
        <v>52</v>
      </c>
      <c r="M35" s="26" t="s">
        <v>53</v>
      </c>
      <c r="O35" s="45" t="s">
        <v>53</v>
      </c>
      <c r="Q35" s="22" t="s">
        <v>26</v>
      </c>
      <c r="R35" s="23" t="s">
        <v>27</v>
      </c>
      <c r="S35" s="23" t="s">
        <v>28</v>
      </c>
      <c r="T35" s="23" t="s">
        <v>29</v>
      </c>
      <c r="U35" s="24" t="s">
        <v>30</v>
      </c>
      <c r="V35" s="23"/>
      <c r="W35" s="22" t="s">
        <v>26</v>
      </c>
      <c r="X35" s="23" t="s">
        <v>27</v>
      </c>
      <c r="Y35" s="23" t="s">
        <v>28</v>
      </c>
      <c r="Z35" s="23" t="s">
        <v>29</v>
      </c>
      <c r="AA35" s="24" t="s">
        <v>30</v>
      </c>
      <c r="AB35" s="23"/>
      <c r="AC35" s="22" t="s">
        <v>26</v>
      </c>
      <c r="AD35" s="23" t="s">
        <v>27</v>
      </c>
      <c r="AE35" s="23" t="s">
        <v>28</v>
      </c>
      <c r="AF35" s="23" t="s">
        <v>29</v>
      </c>
      <c r="AG35" s="24" t="s">
        <v>30</v>
      </c>
      <c r="AH35" s="23"/>
    </row>
    <row r="36" spans="1:34" x14ac:dyDescent="0.25">
      <c r="A36" s="8" t="str">
        <f>Kilpailu!A14</f>
        <v>1.</v>
      </c>
      <c r="B36" t="str">
        <f>IF(Kilpailu!B14&lt;&gt;"",Kilpailu!B14,"")</f>
        <v>Mikko Kielinen</v>
      </c>
      <c r="C36" s="25">
        <f>IF(B36&lt;&gt;"",'1'!$K$4,"")</f>
        <v>2634</v>
      </c>
      <c r="D36" s="26">
        <f>IF(B36="","",(IF(C36=0,0,ROUND(C36/LARGE($C$36:$C$43,1)*1000,0))*Kilpailu!$D$9))</f>
        <v>968</v>
      </c>
      <c r="F36" s="25">
        <f>IF(B36&lt;&gt;"",'1'!$O$4,"")</f>
        <v>359</v>
      </c>
      <c r="G36" s="26">
        <f>IF(B36="","",(IF(F36=0,0,ROUND(F36/LARGE($F$36:$F$43,1)*1000,0))*Kilpailu!$E$9))</f>
        <v>940</v>
      </c>
      <c r="I36" s="25">
        <f>IF(B36="","",IF('1'!$U$4="",0,'1'!$U$4))</f>
        <v>398</v>
      </c>
      <c r="J36" s="26">
        <f>IF(B36="","",IF(I36=0,0,(ROUND(I36/LARGE($I$36:$I$43,1)*1000,0))*Kilpailu!$F$9))</f>
        <v>1000</v>
      </c>
      <c r="L36" s="25">
        <f>IF(B36="","",C36+F36+I36)</f>
        <v>3391</v>
      </c>
      <c r="M36" s="26">
        <f>IF(B36="","",D36+G36+J36)</f>
        <v>2908</v>
      </c>
      <c r="O36" s="45">
        <f>IF(M36="","",LARGE($M$36:$M$43,1)-M36)</f>
        <v>0</v>
      </c>
      <c r="Q36" s="25">
        <f>IF($B36="","",'1'!Q$30)</f>
        <v>113</v>
      </c>
      <c r="R36" s="1">
        <f>IF($B36="","",'1'!R$30)</f>
        <v>108</v>
      </c>
      <c r="S36" s="1">
        <f>IF($B36="","",'1'!S$30)</f>
        <v>106</v>
      </c>
      <c r="T36" s="1">
        <f>IF($B36="","",'1'!T$30)</f>
        <v>0</v>
      </c>
      <c r="U36" s="26">
        <f>IF($B36="","",'1'!U$30)</f>
        <v>0</v>
      </c>
      <c r="V36" s="1"/>
      <c r="W36" s="25">
        <f>IF($B36="","",'1'!E$13)</f>
        <v>116</v>
      </c>
      <c r="X36" s="1">
        <f>IF($B36="","",'1'!F$13)</f>
        <v>116</v>
      </c>
      <c r="Y36" s="1">
        <f>IF($B36="","",'1'!G$13)</f>
        <v>127</v>
      </c>
      <c r="Z36" s="1">
        <f>IF($B36="","",'1'!H$13)</f>
        <v>0</v>
      </c>
      <c r="AA36" s="26">
        <f>IF($B36="","",'1'!I$13)</f>
        <v>0</v>
      </c>
      <c r="AB36" s="1"/>
      <c r="AC36" s="25">
        <f>IF($B36="","",'1'!Q$13)</f>
        <v>136</v>
      </c>
      <c r="AD36" s="1">
        <f>IF($B36="","",'1'!R$13)</f>
        <v>128</v>
      </c>
      <c r="AE36" s="1">
        <f>IF($B36="","",'1'!S$13)</f>
        <v>134</v>
      </c>
      <c r="AF36" s="1">
        <f>IF($B36="","",'1'!T$13)</f>
        <v>0</v>
      </c>
      <c r="AG36" s="26">
        <f>IF($B36="","",'1'!U$13)</f>
        <v>0</v>
      </c>
      <c r="AH36" s="1"/>
    </row>
    <row r="37" spans="1:34" x14ac:dyDescent="0.25">
      <c r="A37" s="8" t="str">
        <f>Kilpailu!A15</f>
        <v>2.</v>
      </c>
      <c r="B37" t="str">
        <f>IF(Kilpailu!B15&lt;&gt;"",Kilpailu!B15,"")</f>
        <v>Miika Rajakallio</v>
      </c>
      <c r="C37" s="25">
        <f>IF(B37&lt;&gt;"",'2'!$K$4,"")</f>
        <v>2722</v>
      </c>
      <c r="D37" s="26">
        <f>IF(B37="","",(IF(C37=0,0,ROUND(C37/LARGE($C$36:$C$43,1)*1000,0))*Kilpailu!$D$9))</f>
        <v>1000</v>
      </c>
      <c r="F37" s="25">
        <f>IF(B37&lt;&gt;"",'2'!$O$4,"")</f>
        <v>382</v>
      </c>
      <c r="G37" s="26">
        <f>IF(B37="","",(IF(F37=0,0,ROUND(F37/LARGE($F$36:$F$43,1)*1000,0))*Kilpailu!$E$9))</f>
        <v>1000</v>
      </c>
      <c r="I37" s="25">
        <f>IF(B37="","",IF('2'!$U$4="",0,'2'!$U$4))</f>
        <v>348</v>
      </c>
      <c r="J37" s="26">
        <f>IF(B37="","",IF(I37=0,0,(ROUND(I37/LARGE($I$36:$I$43,1)*1000,0))*Kilpailu!$F$9))</f>
        <v>874</v>
      </c>
      <c r="L37" s="25">
        <f t="shared" ref="L37:L43" si="12">IF(B37="","",C37+F37+I37)</f>
        <v>3452</v>
      </c>
      <c r="M37" s="26">
        <f t="shared" ref="M37:M43" si="13">IF(B37="","",D37+G37+J37)</f>
        <v>2874</v>
      </c>
      <c r="O37" s="45">
        <f t="shared" ref="O37:O43" si="14">IF(M37="","",LARGE($M$36:$M$43,1)-M37)</f>
        <v>34</v>
      </c>
      <c r="Q37" s="25">
        <f>IF($B37="","",'2'!Q$30)</f>
        <v>105</v>
      </c>
      <c r="R37" s="1">
        <f>IF($B37="","",'2'!R$30)</f>
        <v>107</v>
      </c>
      <c r="S37" s="1">
        <f>IF($B37="","",'2'!S$30)</f>
        <v>109</v>
      </c>
      <c r="T37" s="1">
        <f>IF($B37="","",'2'!T$30)</f>
        <v>0</v>
      </c>
      <c r="U37" s="26">
        <f>IF($B37="","",'2'!U$30)</f>
        <v>0</v>
      </c>
      <c r="V37" s="1"/>
      <c r="W37" s="25">
        <f>IF($B37="","",'2'!E$13)</f>
        <v>138</v>
      </c>
      <c r="X37" s="1">
        <f>IF($B37="","",'2'!F$13)</f>
        <v>122</v>
      </c>
      <c r="Y37" s="1">
        <f>IF($B37="","",'2'!G$13)</f>
        <v>122</v>
      </c>
      <c r="Z37" s="1">
        <f>IF($B37="","",'2'!H$13)</f>
        <v>0</v>
      </c>
      <c r="AA37" s="26">
        <f>IF($B37="","",'2'!I$13)</f>
        <v>0</v>
      </c>
      <c r="AB37" s="1"/>
      <c r="AC37" s="25">
        <f>IF($B37="","",'2'!Q$13)</f>
        <v>116</v>
      </c>
      <c r="AD37" s="1">
        <f>IF($B37="","",'2'!R$13)</f>
        <v>112</v>
      </c>
      <c r="AE37" s="1">
        <f>IF($B37="","",'2'!S$13)</f>
        <v>120</v>
      </c>
      <c r="AF37" s="1">
        <f>IF($B37="","",'2'!T$13)</f>
        <v>0</v>
      </c>
      <c r="AG37" s="26">
        <f>IF($B37="","",'2'!U$13)</f>
        <v>0</v>
      </c>
      <c r="AH37" s="1"/>
    </row>
    <row r="38" spans="1:34" x14ac:dyDescent="0.25">
      <c r="A38" s="8" t="str">
        <f>Kilpailu!A16</f>
        <v>3.</v>
      </c>
      <c r="B38" t="str">
        <f>IF(Kilpailu!B16&lt;&gt;"",Kilpailu!B16,"")</f>
        <v>Santtu Koskinen</v>
      </c>
      <c r="C38" s="25">
        <f>IF(B38&lt;&gt;"",'3'!$K$4,"")</f>
        <v>2386</v>
      </c>
      <c r="D38" s="26">
        <f>IF(B38="","",(IF(C38=0,0,ROUND(C38/LARGE($C$36:$C$43,1)*1000,0))*Kilpailu!$D$9))</f>
        <v>877</v>
      </c>
      <c r="F38" s="25">
        <f>IF(B38&lt;&gt;"",'3'!$O$4,"")</f>
        <v>362</v>
      </c>
      <c r="G38" s="26">
        <f>IF(B38="","",(IF(F38=0,0,ROUND(F38/LARGE($F$36:$F$43,1)*1000,0))*Kilpailu!$E$9))</f>
        <v>948</v>
      </c>
      <c r="I38" s="25">
        <f>IF(B38="","",IF('3'!$U$4="",0,'3'!$U$4))</f>
        <v>348</v>
      </c>
      <c r="J38" s="26">
        <f>IF(B38="","",IF(I38=0,0,(ROUND(I38/LARGE($I$36:$I$43,1)*1000,0))*Kilpailu!$F$9))</f>
        <v>874</v>
      </c>
      <c r="L38" s="25">
        <f t="shared" si="12"/>
        <v>3096</v>
      </c>
      <c r="M38" s="26">
        <f t="shared" si="13"/>
        <v>2699</v>
      </c>
      <c r="O38" s="45">
        <f t="shared" si="14"/>
        <v>209</v>
      </c>
      <c r="Q38" s="25">
        <f>IF($B38="","",'3'!Q$30)</f>
        <v>107</v>
      </c>
      <c r="R38" s="1">
        <f>IF($B38="","",'3'!R$30)</f>
        <v>108</v>
      </c>
      <c r="S38" s="1">
        <f>IF($B38="","",'3'!S$30)</f>
        <v>114</v>
      </c>
      <c r="T38" s="1">
        <f>IF($B38="","",'3'!T$30)</f>
        <v>0</v>
      </c>
      <c r="U38" s="26">
        <f>IF($B38="","",'3'!U$30)</f>
        <v>0</v>
      </c>
      <c r="V38" s="1"/>
      <c r="W38" s="25">
        <f>IF($B38="","",'3'!E$13)</f>
        <v>109</v>
      </c>
      <c r="X38" s="1">
        <f>IF($B38="","",'3'!F$13)</f>
        <v>113</v>
      </c>
      <c r="Y38" s="1">
        <f>IF($B38="","",'3'!G$13)</f>
        <v>140</v>
      </c>
      <c r="Z38" s="1">
        <f>IF($B38="","",'3'!H$13)</f>
        <v>0</v>
      </c>
      <c r="AA38" s="26">
        <f>IF($B38="","",'3'!I$13)</f>
        <v>0</v>
      </c>
      <c r="AB38" s="1"/>
      <c r="AC38" s="25">
        <f>IF($B38="","",'3'!Q$13)</f>
        <v>99</v>
      </c>
      <c r="AD38" s="1">
        <f>IF($B38="","",'3'!R$13)</f>
        <v>121</v>
      </c>
      <c r="AE38" s="1">
        <f>IF($B38="","",'3'!S$13)</f>
        <v>128</v>
      </c>
      <c r="AF38" s="1">
        <f>IF($B38="","",'3'!T$13)</f>
        <v>0</v>
      </c>
      <c r="AG38" s="26">
        <f>IF($B38="","",'3'!U$13)</f>
        <v>0</v>
      </c>
      <c r="AH38" s="1"/>
    </row>
    <row r="39" spans="1:34" x14ac:dyDescent="0.25">
      <c r="A39" s="8" t="str">
        <f>Kilpailu!A17</f>
        <v>4.</v>
      </c>
      <c r="B39" t="str">
        <f>IF(Kilpailu!B17&lt;&gt;"",Kilpailu!B17,"")</f>
        <v/>
      </c>
      <c r="C39" s="25" t="str">
        <f>IF(B39&lt;&gt;"",'4'!$K$4,"")</f>
        <v/>
      </c>
      <c r="D39" s="26" t="str">
        <f>IF(B39="","",(IF(C39=0,0,ROUND(C39/LARGE($C$36:$C$43,1)*1000,0))*Kilpailu!$D$9))</f>
        <v/>
      </c>
      <c r="F39" s="25" t="str">
        <f>IF(B39&lt;&gt;"",'4'!$O$4,"")</f>
        <v/>
      </c>
      <c r="G39" s="26" t="str">
        <f>IF(B39="","",(IF(F39=0,0,ROUND(F39/LARGE($F$36:$F$43,1)*1000,0))*Kilpailu!$E$9))</f>
        <v/>
      </c>
      <c r="I39" s="25" t="str">
        <f>IF(B39="","",IF('4'!$U$4="",0,'4'!$U$4))</f>
        <v/>
      </c>
      <c r="J39" s="26" t="str">
        <f>IF(B39="","",IF(I39=0,0,(ROUND(I39/LARGE($I$36:$I$43,1)*1000,0))*Kilpailu!$F$9))</f>
        <v/>
      </c>
      <c r="L39" s="25" t="str">
        <f t="shared" si="12"/>
        <v/>
      </c>
      <c r="M39" s="26" t="str">
        <f t="shared" si="13"/>
        <v/>
      </c>
      <c r="O39" s="45" t="str">
        <f t="shared" si="14"/>
        <v/>
      </c>
      <c r="Q39" s="25" t="str">
        <f>IF($B39="","",'4'!Q$30)</f>
        <v/>
      </c>
      <c r="R39" s="1" t="str">
        <f>IF($B39="","",'4'!R$30)</f>
        <v/>
      </c>
      <c r="S39" s="1" t="str">
        <f>IF($B39="","",'4'!S$30)</f>
        <v/>
      </c>
      <c r="T39" s="1" t="str">
        <f>IF($B39="","",'4'!T$30)</f>
        <v/>
      </c>
      <c r="U39" s="26" t="str">
        <f>IF($B39="","",'4'!U$30)</f>
        <v/>
      </c>
      <c r="V39" s="1"/>
      <c r="W39" s="25" t="str">
        <f>IF($B39="","",'4'!E$13)</f>
        <v/>
      </c>
      <c r="X39" s="1" t="str">
        <f>IF($B39="","",'4'!F$13)</f>
        <v/>
      </c>
      <c r="Y39" s="1" t="str">
        <f>IF($B39="","",'4'!G$13)</f>
        <v/>
      </c>
      <c r="Z39" s="1" t="str">
        <f>IF($B39="","",'4'!H$13)</f>
        <v/>
      </c>
      <c r="AA39" s="26" t="str">
        <f>IF($B39="","",'4'!I$13)</f>
        <v/>
      </c>
      <c r="AB39" s="1"/>
      <c r="AC39" s="25" t="str">
        <f>IF($B39="","",'4'!Q$13)</f>
        <v/>
      </c>
      <c r="AD39" s="1" t="str">
        <f>IF($B39="","",'4'!R$13)</f>
        <v/>
      </c>
      <c r="AE39" s="1" t="str">
        <f>IF($B39="","",'4'!S$13)</f>
        <v/>
      </c>
      <c r="AF39" s="1" t="str">
        <f>IF($B39="","",'4'!T$13)</f>
        <v/>
      </c>
      <c r="AG39" s="26" t="str">
        <f>IF($B39="","",'4'!U$13)</f>
        <v/>
      </c>
      <c r="AH39" s="1"/>
    </row>
    <row r="40" spans="1:34" x14ac:dyDescent="0.25">
      <c r="A40" s="8" t="str">
        <f>Kilpailu!A18</f>
        <v>5.</v>
      </c>
      <c r="B40" t="str">
        <f>IF(Kilpailu!B18&lt;&gt;"",Kilpailu!B18,"")</f>
        <v/>
      </c>
      <c r="C40" s="25" t="str">
        <f>IF(B40&lt;&gt;"",'5'!$K$4,"")</f>
        <v/>
      </c>
      <c r="D40" s="26" t="str">
        <f>IF(B40="","",(IF(C40=0,0,ROUND(C40/LARGE($C$36:$C$43,1)*1000,0))*Kilpailu!$D$9))</f>
        <v/>
      </c>
      <c r="F40" s="25" t="str">
        <f>IF(B40&lt;&gt;"",'5'!$O$4,"")</f>
        <v/>
      </c>
      <c r="G40" s="26" t="str">
        <f>IF(B40="","",(IF(F40=0,0,ROUND(F40/LARGE($F$36:$F$43,1)*1000,0))*Kilpailu!$E$9))</f>
        <v/>
      </c>
      <c r="I40" s="25" t="str">
        <f>IF(B40="","",IF('5'!$U$4="",0,'5'!$U$4))</f>
        <v/>
      </c>
      <c r="J40" s="26" t="str">
        <f>IF(B40="","",IF(I40=0,0,(ROUND(I40/LARGE($I$36:$I$43,1)*1000,0))*Kilpailu!$F$9))</f>
        <v/>
      </c>
      <c r="L40" s="25" t="str">
        <f t="shared" si="12"/>
        <v/>
      </c>
      <c r="M40" s="26" t="str">
        <f t="shared" si="13"/>
        <v/>
      </c>
      <c r="O40" s="45" t="str">
        <f t="shared" si="14"/>
        <v/>
      </c>
      <c r="Q40" s="25" t="str">
        <f>IF($B40="","",'5'!Q$30)</f>
        <v/>
      </c>
      <c r="R40" s="1" t="str">
        <f>IF($B40="","",'5'!R$30)</f>
        <v/>
      </c>
      <c r="S40" s="1" t="str">
        <f>IF($B40="","",'5'!S$30)</f>
        <v/>
      </c>
      <c r="T40" s="1" t="str">
        <f>IF($B40="","",'5'!T$30)</f>
        <v/>
      </c>
      <c r="U40" s="26" t="str">
        <f>IF($B40="","",'5'!U$30)</f>
        <v/>
      </c>
      <c r="V40" s="1"/>
      <c r="W40" s="25" t="str">
        <f>IF($B40="","",'5'!E$13)</f>
        <v/>
      </c>
      <c r="X40" s="1" t="str">
        <f>IF($B40="","",'5'!F$13)</f>
        <v/>
      </c>
      <c r="Y40" s="1" t="str">
        <f>IF($B40="","",'5'!G$13)</f>
        <v/>
      </c>
      <c r="Z40" s="1" t="str">
        <f>IF($B40="","",'5'!H$13)</f>
        <v/>
      </c>
      <c r="AA40" s="26" t="str">
        <f>IF($B40="","",'5'!I$13)</f>
        <v/>
      </c>
      <c r="AB40" s="1"/>
      <c r="AC40" s="25" t="str">
        <f>IF($B40="","",'5'!Q$13)</f>
        <v/>
      </c>
      <c r="AD40" s="1" t="str">
        <f>IF($B40="","",'5'!R$13)</f>
        <v/>
      </c>
      <c r="AE40" s="1" t="str">
        <f>IF($B40="","",'5'!S$13)</f>
        <v/>
      </c>
      <c r="AF40" s="1" t="str">
        <f>IF($B40="","",'5'!T$13)</f>
        <v/>
      </c>
      <c r="AG40" s="26" t="str">
        <f>IF($B40="","",'5'!U$13)</f>
        <v/>
      </c>
      <c r="AH40" s="1"/>
    </row>
    <row r="41" spans="1:34" x14ac:dyDescent="0.25">
      <c r="A41" s="8" t="str">
        <f>Kilpailu!A19</f>
        <v>6.</v>
      </c>
      <c r="B41" t="str">
        <f>IF(Kilpailu!B19&lt;&gt;"",Kilpailu!B19,"")</f>
        <v/>
      </c>
      <c r="C41" s="25" t="str">
        <f>IF(B41&lt;&gt;"",'6'!$K$4,"")</f>
        <v/>
      </c>
      <c r="D41" s="26" t="str">
        <f>IF(B41="","",(IF(C41=0,0,ROUND(C41/LARGE($C$36:$C$43,1)*1000,0))*Kilpailu!$D$9))</f>
        <v/>
      </c>
      <c r="F41" s="25" t="str">
        <f>IF(B41&lt;&gt;"",'6'!$O$4,"")</f>
        <v/>
      </c>
      <c r="G41" s="26" t="str">
        <f>IF(B41="","",(IF(F41=0,0,ROUND(F41/LARGE($F$36:$F$43,1)*1000,0))*Kilpailu!$E$9))</f>
        <v/>
      </c>
      <c r="I41" s="25" t="str">
        <f>IF(B41="","",IF('6'!$U$4="",0,'6'!$U$4))</f>
        <v/>
      </c>
      <c r="J41" s="26" t="str">
        <f>IF(B41="","",IF(I41=0,0,(ROUND(I41/LARGE($I$36:$I$43,1)*1000,0))*Kilpailu!$F$9))</f>
        <v/>
      </c>
      <c r="L41" s="25" t="str">
        <f t="shared" si="12"/>
        <v/>
      </c>
      <c r="M41" s="26" t="str">
        <f t="shared" si="13"/>
        <v/>
      </c>
      <c r="O41" s="45" t="str">
        <f t="shared" si="14"/>
        <v/>
      </c>
      <c r="Q41" s="25" t="str">
        <f>IF($B41="","",'6'!Q$30)</f>
        <v/>
      </c>
      <c r="R41" s="1" t="str">
        <f>IF($B41="","",'6'!R$30)</f>
        <v/>
      </c>
      <c r="S41" s="1" t="str">
        <f>IF($B41="","",'6'!S$30)</f>
        <v/>
      </c>
      <c r="T41" s="1" t="str">
        <f>IF($B41="","",'6'!T$30)</f>
        <v/>
      </c>
      <c r="U41" s="26" t="str">
        <f>IF($B41="","",'6'!U$30)</f>
        <v/>
      </c>
      <c r="V41" s="1"/>
      <c r="W41" s="25" t="str">
        <f>IF($B41="","",'6'!E$13)</f>
        <v/>
      </c>
      <c r="X41" s="1" t="str">
        <f>IF($B41="","",'6'!F$13)</f>
        <v/>
      </c>
      <c r="Y41" s="1" t="str">
        <f>IF($B41="","",'6'!G$13)</f>
        <v/>
      </c>
      <c r="Z41" s="1" t="str">
        <f>IF($B41="","",'6'!H$13)</f>
        <v/>
      </c>
      <c r="AA41" s="26" t="str">
        <f>IF($B41="","",'6'!I$13)</f>
        <v/>
      </c>
      <c r="AB41" s="1"/>
      <c r="AC41" s="25" t="str">
        <f>IF($B41="","",'6'!Q$13)</f>
        <v/>
      </c>
      <c r="AD41" s="1" t="str">
        <f>IF($B41="","",'6'!R$13)</f>
        <v/>
      </c>
      <c r="AE41" s="1" t="str">
        <f>IF($B41="","",'6'!S$13)</f>
        <v/>
      </c>
      <c r="AF41" s="1" t="str">
        <f>IF($B41="","",'6'!T$13)</f>
        <v/>
      </c>
      <c r="AG41" s="26" t="str">
        <f>IF($B41="","",'6'!U$13)</f>
        <v/>
      </c>
      <c r="AH41" s="1"/>
    </row>
    <row r="42" spans="1:34" x14ac:dyDescent="0.25">
      <c r="A42" s="8" t="str">
        <f>Kilpailu!A20</f>
        <v>7.</v>
      </c>
      <c r="B42" t="str">
        <f>IF(Kilpailu!B20&lt;&gt;"",Kilpailu!B20,"")</f>
        <v/>
      </c>
      <c r="C42" s="25" t="str">
        <f>IF(B42&lt;&gt;"",'7'!$K$4,"")</f>
        <v/>
      </c>
      <c r="D42" s="26" t="str">
        <f>IF(B42="","",(IF(C42=0,0,ROUND(C42/LARGE($C$36:$C$43,1)*1000,0))*Kilpailu!$D$9))</f>
        <v/>
      </c>
      <c r="F42" s="25" t="str">
        <f>IF(B42&lt;&gt;"",'7'!$O$4,"")</f>
        <v/>
      </c>
      <c r="G42" s="26" t="str">
        <f>IF(B42="","",(IF(F42=0,0,ROUND(F42/LARGE($F$36:$F$43,1)*1000,0))*Kilpailu!$E$9))</f>
        <v/>
      </c>
      <c r="I42" s="25" t="str">
        <f>IF(B42="","",IF('7'!$U$4="",0,'7'!$U$4))</f>
        <v/>
      </c>
      <c r="J42" s="26" t="str">
        <f>IF(B42="","",IF(I42=0,0,(ROUND(I42/LARGE($I$36:$I$43,1)*1000,0))*Kilpailu!$F$9))</f>
        <v/>
      </c>
      <c r="L42" s="25" t="str">
        <f t="shared" si="12"/>
        <v/>
      </c>
      <c r="M42" s="26" t="str">
        <f t="shared" si="13"/>
        <v/>
      </c>
      <c r="O42" s="45" t="str">
        <f t="shared" si="14"/>
        <v/>
      </c>
      <c r="Q42" s="25" t="str">
        <f>IF($B42="","",'7'!Q$30)</f>
        <v/>
      </c>
      <c r="R42" s="1" t="str">
        <f>IF($B42="","",'7'!R$30)</f>
        <v/>
      </c>
      <c r="S42" s="1" t="str">
        <f>IF($B42="","",'7'!S$30)</f>
        <v/>
      </c>
      <c r="T42" s="1" t="str">
        <f>IF($B42="","",'7'!T$30)</f>
        <v/>
      </c>
      <c r="U42" s="26" t="str">
        <f>IF($B42="","",'7'!U$30)</f>
        <v/>
      </c>
      <c r="V42" s="1"/>
      <c r="W42" s="25" t="str">
        <f>IF($B42="","",'7'!E$13)</f>
        <v/>
      </c>
      <c r="X42" s="1" t="str">
        <f>IF($B42="","",'7'!F$13)</f>
        <v/>
      </c>
      <c r="Y42" s="1" t="str">
        <f>IF($B42="","",'7'!G$13)</f>
        <v/>
      </c>
      <c r="Z42" s="1" t="str">
        <f>IF($B42="","",'7'!H$13)</f>
        <v/>
      </c>
      <c r="AA42" s="26" t="str">
        <f>IF($B42="","",'7'!I$13)</f>
        <v/>
      </c>
      <c r="AB42" s="1"/>
      <c r="AC42" s="25" t="str">
        <f>IF($B42="","",'7'!Q$13)</f>
        <v/>
      </c>
      <c r="AD42" s="1" t="str">
        <f>IF($B42="","",'7'!R$13)</f>
        <v/>
      </c>
      <c r="AE42" s="1" t="str">
        <f>IF($B42="","",'7'!S$13)</f>
        <v/>
      </c>
      <c r="AF42" s="1" t="str">
        <f>IF($B42="","",'7'!T$13)</f>
        <v/>
      </c>
      <c r="AG42" s="26" t="str">
        <f>IF($B42="","",'7'!U$13)</f>
        <v/>
      </c>
      <c r="AH42" s="1"/>
    </row>
    <row r="43" spans="1:34" x14ac:dyDescent="0.25">
      <c r="A43" s="8" t="str">
        <f>Kilpailu!A21</f>
        <v>8.</v>
      </c>
      <c r="B43" t="str">
        <f>IF(Kilpailu!B21&lt;&gt;"",Kilpailu!B21,"")</f>
        <v/>
      </c>
      <c r="C43" s="27" t="str">
        <f>IF(B43&lt;&gt;"",'8'!$K$4,"")</f>
        <v/>
      </c>
      <c r="D43" s="29" t="str">
        <f>IF(B43="","",(IF(C43=0,0,ROUND(C43/LARGE($C$36:$C$43,1)*1000,0))*Kilpailu!$D$9))</f>
        <v/>
      </c>
      <c r="F43" s="27" t="str">
        <f>IF(B43&lt;&gt;"",'8'!$O$4,"")</f>
        <v/>
      </c>
      <c r="G43" s="29" t="str">
        <f>IF(B43="","",(IF(F43=0,0,ROUND(F43/LARGE($F$36:$F$43,1)*1000,0))*Kilpailu!$E$9))</f>
        <v/>
      </c>
      <c r="I43" s="27" t="str">
        <f>IF(B43="","",IF('8'!$U$4="",0,'8'!$U$4))</f>
        <v/>
      </c>
      <c r="J43" s="29" t="str">
        <f>IF(B43="","",IF(I43=0,0,(ROUND(I43/LARGE($I$36:$I$43,1)*1000,0))*Kilpailu!$F$9))</f>
        <v/>
      </c>
      <c r="L43" s="27" t="str">
        <f t="shared" si="12"/>
        <v/>
      </c>
      <c r="M43" s="29" t="str">
        <f t="shared" si="13"/>
        <v/>
      </c>
      <c r="O43" s="46" t="str">
        <f t="shared" si="14"/>
        <v/>
      </c>
      <c r="Q43" s="27" t="str">
        <f>IF($B43="","",'8'!Q$30)</f>
        <v/>
      </c>
      <c r="R43" s="28" t="str">
        <f>IF($B43="","",'8'!R$30)</f>
        <v/>
      </c>
      <c r="S43" s="28" t="str">
        <f>IF($B43="","",'8'!S$30)</f>
        <v/>
      </c>
      <c r="T43" s="28" t="str">
        <f>IF($B43="","",'8'!T$30)</f>
        <v/>
      </c>
      <c r="U43" s="29" t="str">
        <f>IF($B43="","",'8'!U$30)</f>
        <v/>
      </c>
      <c r="V43" s="1"/>
      <c r="W43" s="27" t="str">
        <f>IF($B43="","",'8'!E$13)</f>
        <v/>
      </c>
      <c r="X43" s="28" t="str">
        <f>IF($B43="","",'8'!F$13)</f>
        <v/>
      </c>
      <c r="Y43" s="28" t="str">
        <f>IF($B43="","",'8'!G$13)</f>
        <v/>
      </c>
      <c r="Z43" s="28" t="str">
        <f>IF($B43="","",'8'!H$13)</f>
        <v/>
      </c>
      <c r="AA43" s="29" t="str">
        <f>IF($B43="","",'8'!I$13)</f>
        <v/>
      </c>
      <c r="AB43" s="1"/>
      <c r="AC43" s="27" t="str">
        <f>IF($B43="","",'8'!Q$13)</f>
        <v/>
      </c>
      <c r="AD43" s="28" t="str">
        <f>IF($B43="","",'8'!R$13)</f>
        <v/>
      </c>
      <c r="AE43" s="28" t="str">
        <f>IF($B43="","",'8'!S$13)</f>
        <v/>
      </c>
      <c r="AF43" s="28" t="str">
        <f>IF($B43="","",'8'!T$13)</f>
        <v/>
      </c>
      <c r="AG43" s="29" t="str">
        <f>IF($B43="","",'8'!U$13)</f>
        <v/>
      </c>
      <c r="AH43" s="1"/>
    </row>
    <row r="44" spans="1:34" x14ac:dyDescent="0.25"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4" x14ac:dyDescent="0.25"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4" x14ac:dyDescent="0.25"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4" x14ac:dyDescent="0.25"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4" x14ac:dyDescent="0.25">
      <c r="B48" t="s">
        <v>55</v>
      </c>
      <c r="C48" s="19" t="s">
        <v>56</v>
      </c>
      <c r="D48" s="21"/>
      <c r="F48" s="19" t="s">
        <v>16</v>
      </c>
      <c r="G48" s="21"/>
      <c r="I48" s="19" t="s">
        <v>63</v>
      </c>
      <c r="J48" s="21"/>
      <c r="L48" s="19" t="s">
        <v>32</v>
      </c>
      <c r="M48" s="21"/>
      <c r="O48" s="44" t="s">
        <v>54</v>
      </c>
      <c r="Q48" s="19" t="s">
        <v>56</v>
      </c>
      <c r="R48" s="20"/>
      <c r="S48" s="20"/>
      <c r="T48" s="20"/>
      <c r="U48" s="21"/>
      <c r="V48" s="1"/>
      <c r="W48" s="19" t="s">
        <v>16</v>
      </c>
      <c r="X48" s="20"/>
      <c r="Y48" s="20"/>
      <c r="Z48" s="20"/>
      <c r="AA48" s="21"/>
      <c r="AB48" s="1"/>
      <c r="AC48" s="19" t="s">
        <v>63</v>
      </c>
      <c r="AD48" s="20"/>
      <c r="AE48" s="20"/>
      <c r="AF48" s="20"/>
      <c r="AG48" s="21"/>
      <c r="AH48" s="1"/>
    </row>
    <row r="49" spans="1:34" x14ac:dyDescent="0.25">
      <c r="A49" t="s">
        <v>2</v>
      </c>
      <c r="B49" t="s">
        <v>7</v>
      </c>
      <c r="C49" s="25" t="s">
        <v>52</v>
      </c>
      <c r="D49" s="26" t="s">
        <v>53</v>
      </c>
      <c r="F49" s="25" t="s">
        <v>52</v>
      </c>
      <c r="G49" s="26" t="s">
        <v>53</v>
      </c>
      <c r="I49" s="25" t="s">
        <v>52</v>
      </c>
      <c r="J49" s="26" t="s">
        <v>53</v>
      </c>
      <c r="L49" s="25" t="s">
        <v>52</v>
      </c>
      <c r="M49" s="26" t="s">
        <v>53</v>
      </c>
      <c r="O49" s="45" t="s">
        <v>53</v>
      </c>
      <c r="Q49" s="22" t="s">
        <v>26</v>
      </c>
      <c r="R49" s="23" t="s">
        <v>27</v>
      </c>
      <c r="S49" s="23" t="s">
        <v>28</v>
      </c>
      <c r="T49" s="23" t="s">
        <v>29</v>
      </c>
      <c r="U49" s="24" t="s">
        <v>30</v>
      </c>
      <c r="V49" s="23"/>
      <c r="W49" s="22" t="s">
        <v>26</v>
      </c>
      <c r="X49" s="23" t="s">
        <v>27</v>
      </c>
      <c r="Y49" s="23" t="s">
        <v>28</v>
      </c>
      <c r="Z49" s="23" t="s">
        <v>29</v>
      </c>
      <c r="AA49" s="24" t="s">
        <v>30</v>
      </c>
      <c r="AB49" s="23"/>
      <c r="AC49" s="22" t="s">
        <v>26</v>
      </c>
      <c r="AD49" s="23" t="s">
        <v>27</v>
      </c>
      <c r="AE49" s="23" t="s">
        <v>28</v>
      </c>
      <c r="AF49" s="23" t="s">
        <v>29</v>
      </c>
      <c r="AG49" s="24" t="s">
        <v>30</v>
      </c>
      <c r="AH49" s="23"/>
    </row>
    <row r="50" spans="1:34" x14ac:dyDescent="0.25">
      <c r="A50" s="8" t="str">
        <f>Kilpailu!A14</f>
        <v>1.</v>
      </c>
      <c r="B50" t="str">
        <f>IF(Kilpailu!B14&lt;&gt;"",Kilpailu!B14,"")</f>
        <v>Mikko Kielinen</v>
      </c>
      <c r="C50" s="25">
        <f>IF(B50&lt;&gt;"",'1'!$K$5,"")</f>
        <v>2702.5</v>
      </c>
      <c r="D50" s="26">
        <f>IF(B50="","",IF(C50=0,0,(ROUND(C50/LARGE($C$50:$C$57,1)*1000,0))*Kilpailu!$D$9))</f>
        <v>981</v>
      </c>
      <c r="F50" s="25">
        <f>IF(B50="","",IF('1'!$O$5="",0,'1'!$O$5))</f>
        <v>0</v>
      </c>
      <c r="G50" s="26">
        <f>IF(B50="","",IF(F50=0,0,(ROUND(F50/LARGE($F$50:$F$57,1)*1000,0))*Kilpailu!$E$9))</f>
        <v>0</v>
      </c>
      <c r="I50" s="25">
        <f>IF(B50="","",IF('1'!$U$5="",0,'1'!$U$5))</f>
        <v>0</v>
      </c>
      <c r="J50" s="26">
        <f>IF(B50="","",IF(I50=0,0,(ROUND(I50/LARGE($I$50:$I$57,1)*1000,0))*Kilpailu!$F$9))</f>
        <v>0</v>
      </c>
      <c r="L50" s="25">
        <f>IF(B50="","",C50+F50+I50)</f>
        <v>2702.5</v>
      </c>
      <c r="M50" s="26">
        <f>IF(B50="","",D50+G50+J50)</f>
        <v>981</v>
      </c>
      <c r="O50" s="45">
        <f>IF(M50="","",LARGE($M$50:$M$57,1)-M50)</f>
        <v>19</v>
      </c>
      <c r="Q50" s="25">
        <f>IF($B50="","",'1'!AB$30)</f>
        <v>111</v>
      </c>
      <c r="R50" s="1">
        <f>IF($B50="","",'1'!AC$30)</f>
        <v>112</v>
      </c>
      <c r="S50" s="1">
        <f>IF($B50="","",'1'!AD$30)</f>
        <v>112</v>
      </c>
      <c r="T50" s="1">
        <f>IF($B50="","",'1'!AE$30)</f>
        <v>0</v>
      </c>
      <c r="U50" s="26">
        <f>IF($B50="","",'1'!AF$30)</f>
        <v>0</v>
      </c>
      <c r="V50" s="1"/>
      <c r="W50" s="25">
        <f>IF($B50="","",'1'!E$14)</f>
        <v>0</v>
      </c>
      <c r="X50" s="1">
        <f>IF($B50="","",'1'!F$14)</f>
        <v>0</v>
      </c>
      <c r="Y50" s="1">
        <f>IF($B50="","",'1'!G$14)</f>
        <v>0</v>
      </c>
      <c r="Z50" s="1">
        <f>IF($B50="","",'1'!H$14)</f>
        <v>0</v>
      </c>
      <c r="AA50" s="26">
        <f>IF($B50="","",'1'!I$14)</f>
        <v>0</v>
      </c>
      <c r="AB50" s="1"/>
      <c r="AC50" s="25">
        <f>IF($B50="","",'1'!Q$14)</f>
        <v>0</v>
      </c>
      <c r="AD50" s="1">
        <f>IF($B50="","",'1'!R$14)</f>
        <v>0</v>
      </c>
      <c r="AE50" s="1">
        <f>IF($B50="","",'1'!S$14)</f>
        <v>0</v>
      </c>
      <c r="AF50" s="1">
        <f>IF($B50="","",'1'!T$14)</f>
        <v>0</v>
      </c>
      <c r="AG50" s="26">
        <f>IF($B50="","",'1'!U$14)</f>
        <v>0</v>
      </c>
      <c r="AH50" s="1"/>
    </row>
    <row r="51" spans="1:34" x14ac:dyDescent="0.25">
      <c r="A51" s="8" t="str">
        <f>Kilpailu!A15</f>
        <v>2.</v>
      </c>
      <c r="B51" t="str">
        <f>IF(Kilpailu!B15&lt;&gt;"",Kilpailu!B15,"")</f>
        <v>Miika Rajakallio</v>
      </c>
      <c r="C51" s="25">
        <f>IF(B51&lt;&gt;"",'2'!$K$5,"")</f>
        <v>2753.5</v>
      </c>
      <c r="D51" s="26">
        <f>IF(B51="","",IF(C51=0,0,(ROUND(C51/LARGE($C$50:$C$57,1)*1000,0))*Kilpailu!$D$9))</f>
        <v>1000</v>
      </c>
      <c r="F51" s="25">
        <f>IF(B51="","",IF('2'!$O$5="",0,'2'!$O$5))</f>
        <v>0</v>
      </c>
      <c r="G51" s="26">
        <f>IF(B51="","",IF(F51=0,0,(ROUND(F51/LARGE($F$50:$F$57,1)*1000,0))*Kilpailu!$E$9))</f>
        <v>0</v>
      </c>
      <c r="I51" s="25">
        <f>IF(B51="","",IF('2'!$U$5="",0,'2'!$U$5))</f>
        <v>0</v>
      </c>
      <c r="J51" s="26">
        <f>IF(B51="","",IF(I51=0,0,(ROUND(I51/LARGE($I$50:$I$57,1)*1000,0))*Kilpailu!$F$9))</f>
        <v>0</v>
      </c>
      <c r="L51" s="25">
        <f t="shared" ref="L51:L57" si="15">IF(B51="","",C51+F51+I51)</f>
        <v>2753.5</v>
      </c>
      <c r="M51" s="26">
        <f t="shared" ref="M51:M57" si="16">IF(B51="","",D51+G51+J51)</f>
        <v>1000</v>
      </c>
      <c r="O51" s="45">
        <f t="shared" ref="O51:O57" si="17">IF(M51="","",LARGE($M$50:$M$57,1)-M51)</f>
        <v>0</v>
      </c>
      <c r="Q51" s="25">
        <f>IF($B51="","",'2'!AB$30)</f>
        <v>109</v>
      </c>
      <c r="R51" s="1">
        <f>IF($B51="","",'2'!AC$30)</f>
        <v>111</v>
      </c>
      <c r="S51" s="1">
        <f>IF($B51="","",'2'!AD$30)</f>
        <v>105</v>
      </c>
      <c r="T51" s="1">
        <f>IF($B51="","",'2'!AE$30)</f>
        <v>0</v>
      </c>
      <c r="U51" s="26">
        <f>IF($B51="","",'2'!AF$30)</f>
        <v>0</v>
      </c>
      <c r="V51" s="1"/>
      <c r="W51" s="25">
        <f>IF($B51="","",'2'!E$14)</f>
        <v>0</v>
      </c>
      <c r="X51" s="1">
        <f>IF($B51="","",'2'!F$14)</f>
        <v>0</v>
      </c>
      <c r="Y51" s="1">
        <f>IF($B51="","",'2'!G$14)</f>
        <v>0</v>
      </c>
      <c r="Z51" s="1">
        <f>IF($B51="","",'2'!H$14)</f>
        <v>0</v>
      </c>
      <c r="AA51" s="26">
        <f>IF($B51="","",'2'!I$14)</f>
        <v>0</v>
      </c>
      <c r="AB51" s="1"/>
      <c r="AC51" s="25">
        <f>IF($B51="","",'2'!Q$14)</f>
        <v>0</v>
      </c>
      <c r="AD51" s="1">
        <f>IF($B51="","",'2'!R$14)</f>
        <v>0</v>
      </c>
      <c r="AE51" s="1">
        <f>IF($B51="","",'2'!S$14)</f>
        <v>0</v>
      </c>
      <c r="AF51" s="1">
        <f>IF($B51="","",'2'!T$14)</f>
        <v>0</v>
      </c>
      <c r="AG51" s="26">
        <f>IF($B51="","",'2'!U$14)</f>
        <v>0</v>
      </c>
      <c r="AH51" s="1"/>
    </row>
    <row r="52" spans="1:34" x14ac:dyDescent="0.25">
      <c r="A52" s="8" t="str">
        <f>Kilpailu!A16</f>
        <v>3.</v>
      </c>
      <c r="B52" t="str">
        <f>IF(Kilpailu!B16&lt;&gt;"",Kilpailu!B16,"")</f>
        <v>Santtu Koskinen</v>
      </c>
      <c r="C52" s="25">
        <f>IF(B52&lt;&gt;"",'3'!$K$5,"")</f>
        <v>2452</v>
      </c>
      <c r="D52" s="26">
        <f>IF(B52="","",IF(C52=0,0,(ROUND(C52/LARGE($C$50:$C$57,1)*1000,0))*Kilpailu!$D$9))</f>
        <v>891</v>
      </c>
      <c r="F52" s="25">
        <f>IF(B52="","",IF('3'!$O$5="",0,'3'!$O$5))</f>
        <v>0</v>
      </c>
      <c r="G52" s="26">
        <f>IF(B52="","",IF(F52=0,0,(ROUND(F52/LARGE($F$50:$F$57,1)*1000,0))*Kilpailu!$E$9))</f>
        <v>0</v>
      </c>
      <c r="I52" s="25">
        <f>IF(B52="","",IF('3'!$U$5="",0,'3'!$U$5))</f>
        <v>0</v>
      </c>
      <c r="J52" s="26">
        <f>IF(B52="","",IF(I52=0,0,(ROUND(I52/LARGE($I$50:$I$57,1)*1000,0))*Kilpailu!$F$9))</f>
        <v>0</v>
      </c>
      <c r="L52" s="25">
        <f t="shared" si="15"/>
        <v>2452</v>
      </c>
      <c r="M52" s="26">
        <f t="shared" si="16"/>
        <v>891</v>
      </c>
      <c r="O52" s="45">
        <f t="shared" si="17"/>
        <v>109</v>
      </c>
      <c r="Q52" s="25">
        <f>IF($B52="","",'3'!AB$30)</f>
        <v>108</v>
      </c>
      <c r="R52" s="1">
        <f>IF($B52="","",'3'!AC$30)</f>
        <v>114</v>
      </c>
      <c r="S52" s="1">
        <f>IF($B52="","",'3'!AD$30)</f>
        <v>117</v>
      </c>
      <c r="T52" s="1">
        <f>IF($B52="","",'3'!AE$30)</f>
        <v>0</v>
      </c>
      <c r="U52" s="26">
        <f>IF($B52="","",'3'!AF$30)</f>
        <v>0</v>
      </c>
      <c r="V52" s="1"/>
      <c r="W52" s="25">
        <f>IF($B52="","",'3'!E$14)</f>
        <v>0</v>
      </c>
      <c r="X52" s="1">
        <f>IF($B52="","",'3'!F$14)</f>
        <v>0</v>
      </c>
      <c r="Y52" s="1">
        <f>IF($B52="","",'3'!G$14)</f>
        <v>0</v>
      </c>
      <c r="Z52" s="1">
        <f>IF($B52="","",'3'!H$14)</f>
        <v>0</v>
      </c>
      <c r="AA52" s="26">
        <f>IF($B52="","",'3'!I$14)</f>
        <v>0</v>
      </c>
      <c r="AB52" s="1"/>
      <c r="AC52" s="25">
        <f>IF($B52="","",'3'!Q$14)</f>
        <v>0</v>
      </c>
      <c r="AD52" s="1">
        <f>IF($B52="","",'3'!R$14)</f>
        <v>0</v>
      </c>
      <c r="AE52" s="1">
        <f>IF($B52="","",'3'!S$14)</f>
        <v>0</v>
      </c>
      <c r="AF52" s="1">
        <f>IF($B52="","",'3'!T$14)</f>
        <v>0</v>
      </c>
      <c r="AG52" s="26">
        <f>IF($B52="","",'3'!U$14)</f>
        <v>0</v>
      </c>
      <c r="AH52" s="1"/>
    </row>
    <row r="53" spans="1:34" x14ac:dyDescent="0.25">
      <c r="A53" s="8" t="str">
        <f>Kilpailu!A17</f>
        <v>4.</v>
      </c>
      <c r="B53" t="str">
        <f>IF(Kilpailu!B17&lt;&gt;"",Kilpailu!B17,"")</f>
        <v/>
      </c>
      <c r="C53" s="25" t="str">
        <f>IF(B53&lt;&gt;"",'4'!$K$5,"")</f>
        <v/>
      </c>
      <c r="D53" s="26" t="str">
        <f>IF(B53="","",IF(C53=0,0,(ROUND(C53/LARGE($C$50:$C$57,1)*1000,0))*Kilpailu!$D$9))</f>
        <v/>
      </c>
      <c r="F53" s="25" t="str">
        <f>IF(B53="","",IF('4'!$O$5="",0,'4'!$O$5))</f>
        <v/>
      </c>
      <c r="G53" s="26" t="str">
        <f>IF(B53="","",IF(F53=0,0,(ROUND(F53/LARGE($F$50:$F$57,1)*1000,0))*Kilpailu!$E$9))</f>
        <v/>
      </c>
      <c r="I53" s="25" t="str">
        <f>IF(B53="","",IF('4'!$U$5="",0,'4'!$U$5))</f>
        <v/>
      </c>
      <c r="J53" s="26" t="str">
        <f>IF(B53="","",IF(I53=0,0,(ROUND(I53/LARGE($I$50:$I$57,1)*1000,0))*Kilpailu!$F$9))</f>
        <v/>
      </c>
      <c r="L53" s="25" t="str">
        <f t="shared" si="15"/>
        <v/>
      </c>
      <c r="M53" s="26" t="str">
        <f t="shared" si="16"/>
        <v/>
      </c>
      <c r="O53" s="45" t="str">
        <f t="shared" si="17"/>
        <v/>
      </c>
      <c r="Q53" s="25" t="str">
        <f>IF($B53="","",'4'!AB$30)</f>
        <v/>
      </c>
      <c r="R53" s="1" t="str">
        <f>IF($B53="","",'4'!AC$30)</f>
        <v/>
      </c>
      <c r="S53" s="1" t="str">
        <f>IF($B53="","",'4'!AD$30)</f>
        <v/>
      </c>
      <c r="T53" s="1" t="str">
        <f>IF($B53="","",'4'!AE$30)</f>
        <v/>
      </c>
      <c r="U53" s="26" t="str">
        <f>IF($B53="","",'4'!AF$30)</f>
        <v/>
      </c>
      <c r="V53" s="1"/>
      <c r="W53" s="25" t="str">
        <f>IF($B53="","",'4'!E$14)</f>
        <v/>
      </c>
      <c r="X53" s="1" t="str">
        <f>IF($B53="","",'4'!F$14)</f>
        <v/>
      </c>
      <c r="Y53" s="1" t="str">
        <f>IF($B53="","",'4'!G$14)</f>
        <v/>
      </c>
      <c r="Z53" s="1" t="str">
        <f>IF($B53="","",'4'!H$14)</f>
        <v/>
      </c>
      <c r="AA53" s="26" t="str">
        <f>IF($B53="","",'4'!I$14)</f>
        <v/>
      </c>
      <c r="AB53" s="1"/>
      <c r="AC53" s="25" t="str">
        <f>IF($B53="","",'4'!Q$14)</f>
        <v/>
      </c>
      <c r="AD53" s="1" t="str">
        <f>IF($B53="","",'4'!R$14)</f>
        <v/>
      </c>
      <c r="AE53" s="1" t="str">
        <f>IF($B53="","",'4'!S$14)</f>
        <v/>
      </c>
      <c r="AF53" s="1" t="str">
        <f>IF($B53="","",'4'!T$14)</f>
        <v/>
      </c>
      <c r="AG53" s="26" t="str">
        <f>IF($B53="","",'4'!U$14)</f>
        <v/>
      </c>
      <c r="AH53" s="1"/>
    </row>
    <row r="54" spans="1:34" x14ac:dyDescent="0.25">
      <c r="A54" s="8" t="str">
        <f>Kilpailu!A18</f>
        <v>5.</v>
      </c>
      <c r="B54" t="str">
        <f>IF(Kilpailu!B18&lt;&gt;"",Kilpailu!B18,"")</f>
        <v/>
      </c>
      <c r="C54" s="25" t="str">
        <f>IF(B54&lt;&gt;"",'1'!$K$5,"")</f>
        <v/>
      </c>
      <c r="D54" s="26" t="str">
        <f>IF(B54="","",IF(C54=0,0,(ROUND(C54/LARGE($C$50:$C$57,1)*1000,0))*Kilpailu!$D$9))</f>
        <v/>
      </c>
      <c r="F54" s="25" t="str">
        <f>IF(B54="","",IF('5'!$O$5="",0,'5'!$O$5))</f>
        <v/>
      </c>
      <c r="G54" s="26" t="str">
        <f>IF(B54="","",IF(F54=0,0,(ROUND(F54/LARGE($F$50:$F$57,1)*1000,0))*Kilpailu!$E$9))</f>
        <v/>
      </c>
      <c r="I54" s="25" t="str">
        <f>IF(B54="","",IF('5'!$U$5="",0,'5'!$U$5))</f>
        <v/>
      </c>
      <c r="J54" s="26" t="str">
        <f>IF(B54="","",IF(I54=0,0,(ROUND(I54/LARGE($I$50:$I$57,1)*1000,0))*Kilpailu!$F$9))</f>
        <v/>
      </c>
      <c r="L54" s="25" t="str">
        <f t="shared" si="15"/>
        <v/>
      </c>
      <c r="M54" s="26" t="str">
        <f t="shared" si="16"/>
        <v/>
      </c>
      <c r="O54" s="45" t="str">
        <f t="shared" si="17"/>
        <v/>
      </c>
      <c r="Q54" s="25" t="str">
        <f>IF($B54="","",'5'!AB$30)</f>
        <v/>
      </c>
      <c r="R54" s="1" t="str">
        <f>IF($B54="","",'5'!AC$30)</f>
        <v/>
      </c>
      <c r="S54" s="1" t="str">
        <f>IF($B54="","",'5'!AD$30)</f>
        <v/>
      </c>
      <c r="T54" s="1" t="str">
        <f>IF($B54="","",'5'!AE$30)</f>
        <v/>
      </c>
      <c r="U54" s="26" t="str">
        <f>IF($B54="","",'5'!AF$30)</f>
        <v/>
      </c>
      <c r="V54" s="1"/>
      <c r="W54" s="25" t="str">
        <f>IF($B54="","",'5'!E$14)</f>
        <v/>
      </c>
      <c r="X54" s="1" t="str">
        <f>IF($B54="","",'5'!F$14)</f>
        <v/>
      </c>
      <c r="Y54" s="1" t="str">
        <f>IF($B54="","",'5'!G$14)</f>
        <v/>
      </c>
      <c r="Z54" s="1" t="str">
        <f>IF($B54="","",'5'!H$14)</f>
        <v/>
      </c>
      <c r="AA54" s="26" t="str">
        <f>IF($B54="","",'5'!I$14)</f>
        <v/>
      </c>
      <c r="AB54" s="1"/>
      <c r="AC54" s="25" t="str">
        <f>IF($B54="","",'5'!Q$14)</f>
        <v/>
      </c>
      <c r="AD54" s="1" t="str">
        <f>IF($B54="","",'5'!R$14)</f>
        <v/>
      </c>
      <c r="AE54" s="1" t="str">
        <f>IF($B54="","",'5'!S$14)</f>
        <v/>
      </c>
      <c r="AF54" s="1" t="str">
        <f>IF($B54="","",'5'!T$14)</f>
        <v/>
      </c>
      <c r="AG54" s="26" t="str">
        <f>IF($B54="","",'5'!U$14)</f>
        <v/>
      </c>
      <c r="AH54" s="1"/>
    </row>
    <row r="55" spans="1:34" x14ac:dyDescent="0.25">
      <c r="A55" s="8" t="str">
        <f>Kilpailu!A19</f>
        <v>6.</v>
      </c>
      <c r="B55" t="str">
        <f>IF(Kilpailu!B19&lt;&gt;"",Kilpailu!B19,"")</f>
        <v/>
      </c>
      <c r="C55" s="25" t="str">
        <f>IF(B55&lt;&gt;"",'1'!$K$5,"")</f>
        <v/>
      </c>
      <c r="D55" s="26" t="str">
        <f>IF(B55="","",IF(C55=0,0,(ROUND(C55/LARGE($C$50:$C$57,1)*1000,0))*Kilpailu!$D$9))</f>
        <v/>
      </c>
      <c r="F55" s="25" t="str">
        <f>IF(B55="","",IF('6'!$O$5="",0,'6'!$O$5))</f>
        <v/>
      </c>
      <c r="G55" s="26" t="str">
        <f>IF(B55="","",IF(F55=0,0,(ROUND(F55/LARGE($F$50:$F$57,1)*1000,0))*Kilpailu!$E$9))</f>
        <v/>
      </c>
      <c r="I55" s="25" t="str">
        <f>IF(B55="","",IF('6'!$U$5="",0,'6'!$U$5))</f>
        <v/>
      </c>
      <c r="J55" s="26" t="str">
        <f>IF(B55="","",IF(I55=0,0,(ROUND(I55/LARGE($I$50:$I$57,1)*1000,0))*Kilpailu!$F$9))</f>
        <v/>
      </c>
      <c r="L55" s="25" t="str">
        <f t="shared" si="15"/>
        <v/>
      </c>
      <c r="M55" s="26" t="str">
        <f t="shared" si="16"/>
        <v/>
      </c>
      <c r="O55" s="45" t="str">
        <f t="shared" si="17"/>
        <v/>
      </c>
      <c r="Q55" s="25" t="str">
        <f>IF($B55="","",'6'!AB$30)</f>
        <v/>
      </c>
      <c r="R55" s="1" t="str">
        <f>IF($B55="","",'6'!AC$30)</f>
        <v/>
      </c>
      <c r="S55" s="1" t="str">
        <f>IF($B55="","",'6'!AD$30)</f>
        <v/>
      </c>
      <c r="T55" s="1" t="str">
        <f>IF($B55="","",'6'!AE$30)</f>
        <v/>
      </c>
      <c r="U55" s="26" t="str">
        <f>IF($B55="","",'6'!AF$30)</f>
        <v/>
      </c>
      <c r="V55" s="1"/>
      <c r="W55" s="25" t="str">
        <f>IF($B55="","",'6'!E$14)</f>
        <v/>
      </c>
      <c r="X55" s="1" t="str">
        <f>IF($B55="","",'6'!F$14)</f>
        <v/>
      </c>
      <c r="Y55" s="1" t="str">
        <f>IF($B55="","",'6'!G$14)</f>
        <v/>
      </c>
      <c r="Z55" s="1" t="str">
        <f>IF($B55="","",'6'!H$14)</f>
        <v/>
      </c>
      <c r="AA55" s="26" t="str">
        <f>IF($B55="","",'6'!I$14)</f>
        <v/>
      </c>
      <c r="AB55" s="1"/>
      <c r="AC55" s="25" t="str">
        <f>IF($B55="","",'6'!Q$14)</f>
        <v/>
      </c>
      <c r="AD55" s="1" t="str">
        <f>IF($B55="","",'6'!R$14)</f>
        <v/>
      </c>
      <c r="AE55" s="1" t="str">
        <f>IF($B55="","",'6'!S$14)</f>
        <v/>
      </c>
      <c r="AF55" s="1" t="str">
        <f>IF($B55="","",'6'!T$14)</f>
        <v/>
      </c>
      <c r="AG55" s="26" t="str">
        <f>IF($B55="","",'6'!U$14)</f>
        <v/>
      </c>
      <c r="AH55" s="1"/>
    </row>
    <row r="56" spans="1:34" x14ac:dyDescent="0.25">
      <c r="A56" s="8" t="str">
        <f>Kilpailu!A20</f>
        <v>7.</v>
      </c>
      <c r="B56" t="str">
        <f>IF(Kilpailu!B20&lt;&gt;"",Kilpailu!B20,"")</f>
        <v/>
      </c>
      <c r="C56" s="25" t="str">
        <f>IF(B56&lt;&gt;"",'1'!$K$5,"")</f>
        <v/>
      </c>
      <c r="D56" s="26" t="str">
        <f>IF(B56="","",IF(C56=0,0,(ROUND(C56/LARGE($C$50:$C$57,1)*1000,0))*Kilpailu!$D$9))</f>
        <v/>
      </c>
      <c r="F56" s="25" t="str">
        <f>IF(B56="","",IF('7'!$O$5="",0,'7'!$O$5))</f>
        <v/>
      </c>
      <c r="G56" s="26" t="str">
        <f>IF(B56="","",IF(F56=0,0,(ROUND(F56/LARGE($F$50:$F$57,1)*1000,0))*Kilpailu!$E$9))</f>
        <v/>
      </c>
      <c r="I56" s="25" t="str">
        <f>IF(B56="","",IF('7'!$U$5="",0,'7'!$U$5))</f>
        <v/>
      </c>
      <c r="J56" s="26" t="str">
        <f>IF(B56="","",IF(I56=0,0,(ROUND(I56/LARGE($I$50:$I$57,1)*1000,0))*Kilpailu!$F$9))</f>
        <v/>
      </c>
      <c r="L56" s="25" t="str">
        <f t="shared" si="15"/>
        <v/>
      </c>
      <c r="M56" s="26" t="str">
        <f t="shared" si="16"/>
        <v/>
      </c>
      <c r="O56" s="45" t="str">
        <f t="shared" si="17"/>
        <v/>
      </c>
      <c r="Q56" s="25" t="str">
        <f>IF($B56="","",'7'!AB$30)</f>
        <v/>
      </c>
      <c r="R56" s="1" t="str">
        <f>IF($B56="","",'7'!AC$30)</f>
        <v/>
      </c>
      <c r="S56" s="1" t="str">
        <f>IF($B56="","",'7'!AD$30)</f>
        <v/>
      </c>
      <c r="T56" s="1" t="str">
        <f>IF($B56="","",'7'!AE$30)</f>
        <v/>
      </c>
      <c r="U56" s="26" t="str">
        <f>IF($B56="","",'7'!AF$30)</f>
        <v/>
      </c>
      <c r="V56" s="1"/>
      <c r="W56" s="25" t="str">
        <f>IF($B56="","",'7'!E$14)</f>
        <v/>
      </c>
      <c r="X56" s="1" t="str">
        <f>IF($B56="","",'7'!F$14)</f>
        <v/>
      </c>
      <c r="Y56" s="1" t="str">
        <f>IF($B56="","",'7'!G$14)</f>
        <v/>
      </c>
      <c r="Z56" s="1" t="str">
        <f>IF($B56="","",'7'!H$14)</f>
        <v/>
      </c>
      <c r="AA56" s="26" t="str">
        <f>IF($B56="","",'7'!I$14)</f>
        <v/>
      </c>
      <c r="AB56" s="1"/>
      <c r="AC56" s="25" t="str">
        <f>IF($B56="","",'7'!Q$14)</f>
        <v/>
      </c>
      <c r="AD56" s="1" t="str">
        <f>IF($B56="","",'7'!R$14)</f>
        <v/>
      </c>
      <c r="AE56" s="1" t="str">
        <f>IF($B56="","",'7'!S$14)</f>
        <v/>
      </c>
      <c r="AF56" s="1" t="str">
        <f>IF($B56="","",'7'!T$14)</f>
        <v/>
      </c>
      <c r="AG56" s="26" t="str">
        <f>IF($B56="","",'7'!U$14)</f>
        <v/>
      </c>
      <c r="AH56" s="1"/>
    </row>
    <row r="57" spans="1:34" x14ac:dyDescent="0.25">
      <c r="A57" s="8" t="str">
        <f>Kilpailu!A21</f>
        <v>8.</v>
      </c>
      <c r="B57" t="str">
        <f>IF(Kilpailu!B21&lt;&gt;"",Kilpailu!B21,"")</f>
        <v/>
      </c>
      <c r="C57" s="27" t="str">
        <f>IF(B57&lt;&gt;"",'1'!$K$5,"")</f>
        <v/>
      </c>
      <c r="D57" s="29" t="str">
        <f>IF(B57="","",IF(C57=0,0,(ROUND(C57/LARGE($C$50:$C$57,1)*1000,0))*Kilpailu!$D$9))</f>
        <v/>
      </c>
      <c r="F57" s="27" t="str">
        <f>IF(B57="","",IF('8'!$O$5="",0,'8'!$O$5))</f>
        <v/>
      </c>
      <c r="G57" s="29" t="str">
        <f>IF(B57="","",IF(F57=0,0,(ROUND(F57/LARGE($F$50:$F$57,1)*1000,0))*Kilpailu!$E$9))</f>
        <v/>
      </c>
      <c r="I57" s="27" t="str">
        <f>IF(B57="","",IF('8'!$U$5="",0,'8'!$U$5))</f>
        <v/>
      </c>
      <c r="J57" s="29" t="str">
        <f>IF(B57="","",IF(I57=0,0,(ROUND(I57/LARGE($I$50:$I$57,1)*1000,0))*Kilpailu!$F$9))</f>
        <v/>
      </c>
      <c r="L57" s="27" t="str">
        <f t="shared" si="15"/>
        <v/>
      </c>
      <c r="M57" s="29" t="str">
        <f t="shared" si="16"/>
        <v/>
      </c>
      <c r="O57" s="46" t="str">
        <f t="shared" si="17"/>
        <v/>
      </c>
      <c r="Q57" s="27" t="str">
        <f>IF($B57="","",'8'!AB$30)</f>
        <v/>
      </c>
      <c r="R57" s="28" t="str">
        <f>IF($B57="","",'8'!AC$30)</f>
        <v/>
      </c>
      <c r="S57" s="28" t="str">
        <f>IF($B57="","",'8'!AD$30)</f>
        <v/>
      </c>
      <c r="T57" s="28" t="str">
        <f>IF($B57="","",'8'!AE$30)</f>
        <v/>
      </c>
      <c r="U57" s="29" t="str">
        <f>IF($B57="","",'8'!AF$30)</f>
        <v/>
      </c>
      <c r="V57" s="1"/>
      <c r="W57" s="27" t="str">
        <f>IF($B57="","",'8'!E$14)</f>
        <v/>
      </c>
      <c r="X57" s="28" t="str">
        <f>IF($B57="","",'8'!F$14)</f>
        <v/>
      </c>
      <c r="Y57" s="28" t="str">
        <f>IF($B57="","",'8'!G$14)</f>
        <v/>
      </c>
      <c r="Z57" s="28" t="str">
        <f>IF($B57="","",'8'!H$14)</f>
        <v/>
      </c>
      <c r="AA57" s="29" t="str">
        <f>IF($B57="","",'8'!I$14)</f>
        <v/>
      </c>
      <c r="AB57" s="1"/>
      <c r="AC57" s="27" t="str">
        <f>IF($B57="","",'8'!Q$14)</f>
        <v/>
      </c>
      <c r="AD57" s="28" t="str">
        <f>IF($B57="","",'8'!R$14)</f>
        <v/>
      </c>
      <c r="AE57" s="28" t="str">
        <f>IF($B57="","",'8'!S$14)</f>
        <v/>
      </c>
      <c r="AF57" s="28" t="str">
        <f>IF($B57="","",'8'!T$14)</f>
        <v/>
      </c>
      <c r="AG57" s="29" t="str">
        <f>IF($B57="","",'8'!U$14)</f>
        <v/>
      </c>
      <c r="AH57" s="1"/>
    </row>
  </sheetData>
  <pageMargins left="0.25" right="0.25" top="0.75" bottom="0.75" header="0.3" footer="0.3"/>
  <pageSetup paperSize="9" scale="4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L9" sqref="L9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7109375" style="2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67" t="str">
        <f>Kilpailu!B14</f>
        <v>Mikko Kielinen</v>
      </c>
      <c r="D2" s="67"/>
      <c r="H2" s="11" t="s">
        <v>56</v>
      </c>
      <c r="I2" s="12"/>
      <c r="J2" s="12"/>
      <c r="K2" s="12"/>
      <c r="L2" s="30" t="s">
        <v>53</v>
      </c>
      <c r="N2" s="11" t="s">
        <v>16</v>
      </c>
      <c r="O2" s="12"/>
      <c r="P2" s="30" t="s">
        <v>53</v>
      </c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66">
        <f>Kilpailu!B6</f>
        <v>41111</v>
      </c>
      <c r="D3" s="66"/>
      <c r="H3" s="13" t="s">
        <v>39</v>
      </c>
      <c r="I3" s="3"/>
      <c r="J3" s="3"/>
      <c r="K3" s="3">
        <f>K30</f>
        <v>2514</v>
      </c>
      <c r="L3" s="14">
        <f>Tulokset!D22</f>
        <v>949</v>
      </c>
      <c r="N3" s="13" t="s">
        <v>39</v>
      </c>
      <c r="O3" s="3">
        <f>IF(K12="",0,K12)</f>
        <v>296</v>
      </c>
      <c r="P3" s="14">
        <f>Tulokset!G22</f>
        <v>851</v>
      </c>
      <c r="R3" s="13" t="s">
        <v>39</v>
      </c>
      <c r="S3" s="3"/>
      <c r="T3" s="3"/>
      <c r="U3" s="3">
        <f>W12</f>
        <v>401</v>
      </c>
      <c r="V3" s="14">
        <f>Tulokset!J22</f>
        <v>1000</v>
      </c>
    </row>
    <row r="4" spans="2:23" x14ac:dyDescent="0.2">
      <c r="B4" s="2" t="s">
        <v>34</v>
      </c>
      <c r="C4" s="68" t="str">
        <f>Kilpailu!B5</f>
        <v>Nummela</v>
      </c>
      <c r="D4" s="68"/>
      <c r="H4" s="13" t="s">
        <v>40</v>
      </c>
      <c r="I4" s="3"/>
      <c r="J4" s="3"/>
      <c r="K4" s="3">
        <f>W30</f>
        <v>2634</v>
      </c>
      <c r="L4" s="14">
        <f>Tulokset!D36</f>
        <v>968</v>
      </c>
      <c r="N4" s="13" t="s">
        <v>40</v>
      </c>
      <c r="O4" s="3">
        <f>IF(K13="",0,K13)</f>
        <v>359</v>
      </c>
      <c r="P4" s="14">
        <f>Tulokset!G36</f>
        <v>940</v>
      </c>
      <c r="R4" s="13" t="s">
        <v>40</v>
      </c>
      <c r="S4" s="3"/>
      <c r="T4" s="3"/>
      <c r="U4" s="3">
        <f>W13</f>
        <v>398</v>
      </c>
      <c r="V4" s="14">
        <f>Tulokset!J36</f>
        <v>1000</v>
      </c>
    </row>
    <row r="5" spans="2:23" x14ac:dyDescent="0.2">
      <c r="H5" s="13" t="s">
        <v>55</v>
      </c>
      <c r="I5" s="3"/>
      <c r="J5" s="3"/>
      <c r="K5" s="3">
        <f>AH30</f>
        <v>2702.5</v>
      </c>
      <c r="L5" s="14">
        <f>Tulokset!D50</f>
        <v>981</v>
      </c>
      <c r="N5" s="13" t="s">
        <v>55</v>
      </c>
      <c r="O5" s="3">
        <f>IF(K14="",0,K14)</f>
        <v>0</v>
      </c>
      <c r="P5" s="14">
        <f>Tulokset!G50</f>
        <v>0</v>
      </c>
      <c r="R5" s="13" t="s">
        <v>55</v>
      </c>
      <c r="S5" s="3"/>
      <c r="T5" s="3"/>
      <c r="U5" s="3" t="str">
        <f>W14</f>
        <v/>
      </c>
      <c r="V5" s="14">
        <f>Tulokset!J50</f>
        <v>0</v>
      </c>
    </row>
    <row r="6" spans="2:23" x14ac:dyDescent="0.2">
      <c r="H6" s="13" t="s">
        <v>32</v>
      </c>
      <c r="I6" s="3"/>
      <c r="J6" s="3"/>
      <c r="K6" s="3">
        <f>SUM(K3:K5)</f>
        <v>7850.5</v>
      </c>
      <c r="L6" s="14">
        <f>SUM(L3:L5)</f>
        <v>2898</v>
      </c>
      <c r="N6" s="13" t="s">
        <v>32</v>
      </c>
      <c r="O6" s="3">
        <f>SUM(O3:O5)</f>
        <v>655</v>
      </c>
      <c r="P6" s="14">
        <f>SUM(P3:P5)</f>
        <v>1791</v>
      </c>
      <c r="R6" s="13" t="s">
        <v>32</v>
      </c>
      <c r="S6" s="3"/>
      <c r="T6" s="3"/>
      <c r="U6" s="3">
        <f>SUM(U3:U5)</f>
        <v>799</v>
      </c>
      <c r="V6" s="14">
        <f>SUM(V3:V5)</f>
        <v>2000</v>
      </c>
    </row>
    <row r="7" spans="2:23" x14ac:dyDescent="0.2">
      <c r="H7" s="13" t="s">
        <v>57</v>
      </c>
      <c r="I7" s="3"/>
      <c r="J7" s="3"/>
      <c r="K7" s="3">
        <f>IF(COUNT(K3:K5)=3,SMALL(K3:K5,1),0)</f>
        <v>2514</v>
      </c>
      <c r="L7" s="14">
        <f>IF(COUNT(L3:L5)=3,SMALL(L3:L5,1),0)</f>
        <v>949</v>
      </c>
      <c r="N7" s="13" t="s">
        <v>57</v>
      </c>
      <c r="O7" s="3">
        <f>IF(COUNT(O3:O5)=3,SMALL(O3:O5,1),0)</f>
        <v>0</v>
      </c>
      <c r="P7" s="14">
        <f>IF(COUNT(P3:P5)=3,SMALL(P3:P5,1),0)</f>
        <v>0</v>
      </c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5336.5</v>
      </c>
      <c r="L8" s="17">
        <f>L6</f>
        <v>2898</v>
      </c>
      <c r="N8" s="15" t="s">
        <v>58</v>
      </c>
      <c r="O8" s="16">
        <f>O6-O7</f>
        <v>655</v>
      </c>
      <c r="P8" s="17">
        <f>P6-P7</f>
        <v>1791</v>
      </c>
      <c r="R8" s="15" t="s">
        <v>58</v>
      </c>
      <c r="S8" s="16"/>
      <c r="T8" s="16"/>
      <c r="U8" s="16">
        <f>U6-U7</f>
        <v>799</v>
      </c>
      <c r="V8" s="17">
        <f>V6-V7</f>
        <v>2000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>
        <v>100</v>
      </c>
      <c r="F12" s="10">
        <v>106</v>
      </c>
      <c r="G12" s="33">
        <v>90</v>
      </c>
      <c r="H12" s="10"/>
      <c r="I12" s="36"/>
      <c r="J12" s="3"/>
      <c r="K12" s="38">
        <f t="shared" ref="K12:K13" si="0">IF(COUNT(E12:I12)=3,SUM(E12:I12),IF(COUNT(E12:I12)=4,SUM(E12:I12)-SMALL(E12:I12,1),IF(COUNT(E12:I12)=5,SUM(E12:I12)-LARGE(E12:I12,1)-SMALL(E12:I12,1),"")))</f>
        <v>296</v>
      </c>
      <c r="N12" s="13" t="s">
        <v>19</v>
      </c>
      <c r="O12" s="3"/>
      <c r="P12" s="3"/>
      <c r="Q12" s="33">
        <v>146</v>
      </c>
      <c r="R12" s="10">
        <v>134</v>
      </c>
      <c r="S12" s="33">
        <v>121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401</v>
      </c>
    </row>
    <row r="13" spans="2:23" x14ac:dyDescent="0.2">
      <c r="B13" s="13" t="s">
        <v>18</v>
      </c>
      <c r="C13" s="3"/>
      <c r="D13" s="3"/>
      <c r="E13" s="33">
        <v>116</v>
      </c>
      <c r="F13" s="10">
        <v>116</v>
      </c>
      <c r="G13" s="33">
        <v>127</v>
      </c>
      <c r="H13" s="10"/>
      <c r="I13" s="36"/>
      <c r="J13" s="3"/>
      <c r="K13" s="38">
        <f t="shared" si="0"/>
        <v>359</v>
      </c>
      <c r="N13" s="13" t="s">
        <v>20</v>
      </c>
      <c r="O13" s="3"/>
      <c r="P13" s="3"/>
      <c r="Q13" s="33">
        <v>136</v>
      </c>
      <c r="R13" s="10">
        <v>128</v>
      </c>
      <c r="S13" s="33">
        <v>134</v>
      </c>
      <c r="T13" s="10"/>
      <c r="U13" s="36"/>
      <c r="V13" s="3"/>
      <c r="W13" s="38">
        <f t="shared" ref="W13:W14" si="1">IF(COUNT(Q13:U13)=3,SUM(Q13:U13),IF(COUNT(Q13:U13)=4,SUM(Q13:U13)-SMALL(Q13:U13,1),IF(COUNT(Q13:U13)=5,SUM(Q13:U13)-LARGE(Q13:U13,1)-SMALL(Q13:U13,1),"")))</f>
        <v>398</v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>IF(COUNT(E14:I14)=3,SUM(E14:I14),IF(COUNT(E14:I14)=4,SUM(E14:I14)-SMALL(E14:I14,1),IF(COUNT(E14:I14)=5,SUM(E14:I14)-LARGE(E14:I14,1)-SMALL(E14:I14,1),"")))</f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216</v>
      </c>
      <c r="F16" s="32">
        <f t="shared" ref="F16:I16" si="2">SUM(F12:F14)</f>
        <v>222</v>
      </c>
      <c r="G16" s="35">
        <f t="shared" si="2"/>
        <v>217</v>
      </c>
      <c r="H16" s="32">
        <f t="shared" si="2"/>
        <v>0</v>
      </c>
      <c r="I16" s="35">
        <f t="shared" si="2"/>
        <v>0</v>
      </c>
      <c r="J16" s="32"/>
      <c r="K16" s="42">
        <f>SUM(K12:K14)</f>
        <v>655</v>
      </c>
      <c r="N16" s="32" t="s">
        <v>32</v>
      </c>
      <c r="O16" s="32"/>
      <c r="P16" s="32"/>
      <c r="Q16" s="35">
        <f t="shared" ref="Q16:U16" si="3">SUM(Q12:Q14)</f>
        <v>282</v>
      </c>
      <c r="R16" s="32">
        <f t="shared" si="3"/>
        <v>262</v>
      </c>
      <c r="S16" s="35">
        <f t="shared" si="3"/>
        <v>255</v>
      </c>
      <c r="T16" s="32">
        <f t="shared" si="3"/>
        <v>0</v>
      </c>
      <c r="U16" s="35">
        <f t="shared" si="3"/>
        <v>0</v>
      </c>
      <c r="V16" s="32"/>
      <c r="W16" s="42">
        <f>SUM(W12:W14)</f>
        <v>799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3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4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49">
        <v>17</v>
      </c>
      <c r="C21" s="50">
        <f>INDEX(Liikkeet!D:D,MATCH(B21,Liikkeet!B:B,0))</f>
        <v>7.5</v>
      </c>
      <c r="D21" s="3"/>
      <c r="E21" s="38">
        <v>14</v>
      </c>
      <c r="F21" s="3">
        <v>14</v>
      </c>
      <c r="G21" s="38">
        <v>16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330</v>
      </c>
      <c r="N21" s="49">
        <f t="shared" ref="N21:N28" si="4">B21</f>
        <v>17</v>
      </c>
      <c r="O21" s="50">
        <f>INDEX(Liikkeet!D:D,MATCH(N21,Liikkeet!B:B,0))</f>
        <v>7.5</v>
      </c>
      <c r="P21" s="3"/>
      <c r="Q21" s="38">
        <v>16</v>
      </c>
      <c r="R21" s="3">
        <v>13</v>
      </c>
      <c r="S21" s="38">
        <v>12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307.5</v>
      </c>
      <c r="Y21" s="49">
        <f t="shared" ref="Y21:Y28" si="5">B21</f>
        <v>17</v>
      </c>
      <c r="Z21" s="50">
        <f>INDEX(Liikkeet!D:D,MATCH(Y21,Liikkeet!B:B,0))</f>
        <v>7.5</v>
      </c>
      <c r="AA21" s="3"/>
      <c r="AB21" s="38">
        <v>16</v>
      </c>
      <c r="AC21" s="3">
        <v>14</v>
      </c>
      <c r="AD21" s="38">
        <v>14</v>
      </c>
      <c r="AE21" s="3"/>
      <c r="AF21" s="40"/>
      <c r="AH21" s="38">
        <f>IF(SUM(AB21:AF21)=0,"",(IF(COUNT(AB21:AF21)=3,SUM(AB21:AF21),IF(COUNT(AB21:AF21)=4,SUM(AB21:AF21)-SMALL(AB21:AF21,1),IF(COUNT(AB21:AF21)=5,SUM(AB21:AF21)-LARGE(AB21:AF21,1)-SMALL(AB21:AF21,1),""))))*Z21)</f>
        <v>330</v>
      </c>
    </row>
    <row r="22" spans="2:34" x14ac:dyDescent="0.2">
      <c r="B22" s="49">
        <v>18</v>
      </c>
      <c r="C22" s="50">
        <f>INDEX(Liikkeet!D:D,MATCH(B22,Liikkeet!B:B,0))</f>
        <v>7.5</v>
      </c>
      <c r="D22" s="3"/>
      <c r="E22" s="38">
        <v>16</v>
      </c>
      <c r="F22" s="3">
        <v>13</v>
      </c>
      <c r="G22" s="38">
        <v>15</v>
      </c>
      <c r="H22" s="3"/>
      <c r="I22" s="40"/>
      <c r="J22" s="3"/>
      <c r="K22" s="38">
        <f t="shared" ref="K22:K28" si="6">IF(SUM(E22:I22)=0,"",(IF(COUNT(E22:I22)=3,SUM(E22:I22),IF(COUNT(E22:I22)=4,SUM(E22:I22)-SMALL(E22:I22,1),IF(COUNT(E22:I22)=5,SUM(E22:I22)-LARGE(E22:I22,1)-SMALL(E22:I22,1),""))))*C22)</f>
        <v>330</v>
      </c>
      <c r="N22" s="49">
        <f t="shared" si="4"/>
        <v>18</v>
      </c>
      <c r="O22" s="50">
        <f>INDEX(Liikkeet!D:D,MATCH(N22,Liikkeet!B:B,0))</f>
        <v>7.5</v>
      </c>
      <c r="P22" s="3"/>
      <c r="Q22" s="38">
        <v>17</v>
      </c>
      <c r="R22" s="3">
        <v>16</v>
      </c>
      <c r="S22" s="38">
        <v>14</v>
      </c>
      <c r="T22" s="3"/>
      <c r="U22" s="40"/>
      <c r="V22" s="3"/>
      <c r="W22" s="38">
        <f t="shared" ref="W22:W28" si="7">IF(SUM(Q22:U22)=0,"",(IF(COUNT(Q22:U22)=3,SUM(Q22:U22),IF(COUNT(Q22:U22)=4,SUM(Q22:U22)-SMALL(Q22:U22,1),IF(COUNT(Q22:U22)=5,SUM(Q22:U22)-LARGE(Q22:U22,1)-SMALL(Q22:U22,1),""))))*O22)</f>
        <v>352.5</v>
      </c>
      <c r="Y22" s="49">
        <f t="shared" si="5"/>
        <v>18</v>
      </c>
      <c r="Z22" s="50">
        <f>INDEX(Liikkeet!D:D,MATCH(Y22,Liikkeet!B:B,0))</f>
        <v>7.5</v>
      </c>
      <c r="AA22" s="3"/>
      <c r="AB22" s="38">
        <v>17</v>
      </c>
      <c r="AC22" s="3">
        <v>14</v>
      </c>
      <c r="AD22" s="38">
        <v>14</v>
      </c>
      <c r="AE22" s="3"/>
      <c r="AF22" s="40"/>
      <c r="AH22" s="38">
        <f t="shared" ref="AH22:AH28" si="8">IF(SUM(AB22:AF22)=0,"",(IF(COUNT(AB22:AF22)=3,SUM(AB22:AF22),IF(COUNT(AB22:AF22)=4,SUM(AB22:AF22)-SMALL(AB22:AF22,1),IF(COUNT(AB22:AF22)=5,SUM(AB22:AF22)-LARGE(AB22:AF22,1)-SMALL(AB22:AF22,1),""))))*Z22)</f>
        <v>337.5</v>
      </c>
    </row>
    <row r="23" spans="2:34" x14ac:dyDescent="0.2">
      <c r="B23" s="49">
        <v>19</v>
      </c>
      <c r="C23" s="50">
        <f>INDEX(Liikkeet!D:D,MATCH(B23,Liikkeet!B:B,0))</f>
        <v>8</v>
      </c>
      <c r="D23" s="3"/>
      <c r="E23" s="38">
        <v>12</v>
      </c>
      <c r="F23" s="3">
        <v>13</v>
      </c>
      <c r="G23" s="38">
        <v>16</v>
      </c>
      <c r="H23" s="3"/>
      <c r="I23" s="40"/>
      <c r="J23" s="3"/>
      <c r="K23" s="38">
        <f t="shared" si="6"/>
        <v>328</v>
      </c>
      <c r="N23" s="49">
        <f t="shared" si="4"/>
        <v>19</v>
      </c>
      <c r="O23" s="50">
        <f>INDEX(Liikkeet!D:D,MATCH(N23,Liikkeet!B:B,0))</f>
        <v>8</v>
      </c>
      <c r="P23" s="3"/>
      <c r="Q23" s="38">
        <v>17</v>
      </c>
      <c r="R23" s="3">
        <v>14</v>
      </c>
      <c r="S23" s="38">
        <v>13</v>
      </c>
      <c r="T23" s="3"/>
      <c r="U23" s="40"/>
      <c r="V23" s="3"/>
      <c r="W23" s="38">
        <f t="shared" si="7"/>
        <v>352</v>
      </c>
      <c r="Y23" s="49">
        <f t="shared" si="5"/>
        <v>19</v>
      </c>
      <c r="Z23" s="50">
        <f>INDEX(Liikkeet!D:D,MATCH(Y23,Liikkeet!B:B,0))</f>
        <v>8</v>
      </c>
      <c r="AA23" s="3"/>
      <c r="AB23" s="38">
        <v>16</v>
      </c>
      <c r="AC23" s="3">
        <v>16</v>
      </c>
      <c r="AD23" s="38">
        <v>15</v>
      </c>
      <c r="AE23" s="3"/>
      <c r="AF23" s="40"/>
      <c r="AH23" s="38">
        <f t="shared" si="8"/>
        <v>376</v>
      </c>
    </row>
    <row r="24" spans="2:34" x14ac:dyDescent="0.2">
      <c r="B24" s="49">
        <v>20</v>
      </c>
      <c r="C24" s="50">
        <f>INDEX(Liikkeet!D:D,MATCH(B24,Liikkeet!B:B,0))</f>
        <v>8</v>
      </c>
      <c r="D24" s="3"/>
      <c r="E24" s="38">
        <v>14</v>
      </c>
      <c r="F24" s="3">
        <v>11</v>
      </c>
      <c r="G24" s="38">
        <v>14</v>
      </c>
      <c r="H24" s="3"/>
      <c r="I24" s="40"/>
      <c r="J24" s="3"/>
      <c r="K24" s="38">
        <f t="shared" si="6"/>
        <v>312</v>
      </c>
      <c r="N24" s="49">
        <f t="shared" si="4"/>
        <v>20</v>
      </c>
      <c r="O24" s="50">
        <f>INDEX(Liikkeet!D:D,MATCH(N24,Liikkeet!B:B,0))</f>
        <v>8</v>
      </c>
      <c r="P24" s="3"/>
      <c r="Q24" s="38">
        <v>12</v>
      </c>
      <c r="R24" s="3">
        <v>13</v>
      </c>
      <c r="S24" s="38">
        <v>13</v>
      </c>
      <c r="T24" s="3"/>
      <c r="U24" s="40"/>
      <c r="V24" s="3"/>
      <c r="W24" s="38">
        <f t="shared" si="7"/>
        <v>304</v>
      </c>
      <c r="Y24" s="49">
        <f t="shared" si="5"/>
        <v>20</v>
      </c>
      <c r="Z24" s="50">
        <f>INDEX(Liikkeet!D:D,MATCH(Y24,Liikkeet!B:B,0))</f>
        <v>8</v>
      </c>
      <c r="AA24" s="3"/>
      <c r="AB24" s="38">
        <v>12</v>
      </c>
      <c r="AC24" s="3">
        <v>10</v>
      </c>
      <c r="AD24" s="38">
        <v>10</v>
      </c>
      <c r="AE24" s="3"/>
      <c r="AF24" s="40"/>
      <c r="AH24" s="38">
        <f t="shared" si="8"/>
        <v>256</v>
      </c>
    </row>
    <row r="25" spans="2:34" x14ac:dyDescent="0.2">
      <c r="B25" s="49">
        <v>24</v>
      </c>
      <c r="C25" s="50">
        <f>INDEX(Liikkeet!D:D,MATCH(B25,Liikkeet!B:B,0))</f>
        <v>8.5</v>
      </c>
      <c r="D25" s="3"/>
      <c r="E25" s="38">
        <v>14</v>
      </c>
      <c r="F25" s="3">
        <v>13</v>
      </c>
      <c r="G25" s="38">
        <v>15</v>
      </c>
      <c r="H25" s="3"/>
      <c r="I25" s="40"/>
      <c r="J25" s="3"/>
      <c r="K25" s="38">
        <f t="shared" si="6"/>
        <v>357</v>
      </c>
      <c r="N25" s="49">
        <f t="shared" si="4"/>
        <v>24</v>
      </c>
      <c r="O25" s="50">
        <f>INDEX(Liikkeet!D:D,MATCH(N25,Liikkeet!B:B,0))</f>
        <v>8.5</v>
      </c>
      <c r="P25" s="3"/>
      <c r="Q25" s="38">
        <v>14</v>
      </c>
      <c r="R25" s="3">
        <v>14</v>
      </c>
      <c r="S25" s="38">
        <v>14</v>
      </c>
      <c r="T25" s="3"/>
      <c r="U25" s="40"/>
      <c r="V25" s="3"/>
      <c r="W25" s="38">
        <f t="shared" si="7"/>
        <v>357</v>
      </c>
      <c r="Y25" s="49">
        <f t="shared" si="5"/>
        <v>24</v>
      </c>
      <c r="Z25" s="50">
        <f>INDEX(Liikkeet!D:D,MATCH(Y25,Liikkeet!B:B,0))</f>
        <v>8.5</v>
      </c>
      <c r="AA25" s="3"/>
      <c r="AB25" s="38">
        <v>13</v>
      </c>
      <c r="AC25" s="3">
        <v>13</v>
      </c>
      <c r="AD25" s="38">
        <v>14</v>
      </c>
      <c r="AE25" s="3"/>
      <c r="AF25" s="40"/>
      <c r="AH25" s="38">
        <f t="shared" si="8"/>
        <v>340</v>
      </c>
    </row>
    <row r="26" spans="2:34" x14ac:dyDescent="0.2">
      <c r="B26" s="49">
        <v>25</v>
      </c>
      <c r="C26" s="50">
        <f>INDEX(Liikkeet!D:D,MATCH(B26,Liikkeet!B:B,0))</f>
        <v>9</v>
      </c>
      <c r="D26" s="3"/>
      <c r="E26" s="38">
        <v>12</v>
      </c>
      <c r="F26" s="3">
        <v>13</v>
      </c>
      <c r="G26" s="38">
        <v>17</v>
      </c>
      <c r="H26" s="3"/>
      <c r="I26" s="40"/>
      <c r="J26" s="3"/>
      <c r="K26" s="38">
        <f t="shared" si="6"/>
        <v>378</v>
      </c>
      <c r="N26" s="49">
        <f t="shared" si="4"/>
        <v>25</v>
      </c>
      <c r="O26" s="50">
        <f>INDEX(Liikkeet!D:D,MATCH(N26,Liikkeet!B:B,0))</f>
        <v>9</v>
      </c>
      <c r="P26" s="3"/>
      <c r="Q26" s="38">
        <v>13</v>
      </c>
      <c r="R26" s="3">
        <v>13</v>
      </c>
      <c r="S26" s="38">
        <v>16</v>
      </c>
      <c r="T26" s="3"/>
      <c r="U26" s="40"/>
      <c r="V26" s="3"/>
      <c r="W26" s="38">
        <f t="shared" si="7"/>
        <v>378</v>
      </c>
      <c r="Y26" s="49">
        <f t="shared" si="5"/>
        <v>25</v>
      </c>
      <c r="Z26" s="50">
        <f>INDEX(Liikkeet!D:D,MATCH(Y26,Liikkeet!B:B,0))</f>
        <v>9</v>
      </c>
      <c r="AA26" s="3"/>
      <c r="AB26" s="38">
        <v>14</v>
      </c>
      <c r="AC26" s="3">
        <v>15</v>
      </c>
      <c r="AD26" s="38">
        <v>16</v>
      </c>
      <c r="AE26" s="3"/>
      <c r="AF26" s="40"/>
      <c r="AH26" s="38">
        <f t="shared" si="8"/>
        <v>405</v>
      </c>
    </row>
    <row r="27" spans="2:34" x14ac:dyDescent="0.2">
      <c r="B27" s="49">
        <v>26</v>
      </c>
      <c r="C27" s="50">
        <f>INDEX(Liikkeet!D:D,MATCH(B27,Liikkeet!B:B,0))</f>
        <v>9</v>
      </c>
      <c r="D27" s="3"/>
      <c r="E27" s="38">
        <v>12</v>
      </c>
      <c r="F27" s="3">
        <v>11</v>
      </c>
      <c r="G27" s="38">
        <v>10</v>
      </c>
      <c r="H27" s="3"/>
      <c r="I27" s="40"/>
      <c r="J27" s="3"/>
      <c r="K27" s="38">
        <f t="shared" si="6"/>
        <v>297</v>
      </c>
      <c r="N27" s="49">
        <f t="shared" si="4"/>
        <v>26</v>
      </c>
      <c r="O27" s="50">
        <f>INDEX(Liikkeet!D:D,MATCH(N27,Liikkeet!B:B,0))</f>
        <v>9</v>
      </c>
      <c r="P27" s="3"/>
      <c r="Q27" s="38">
        <v>12</v>
      </c>
      <c r="R27" s="3">
        <v>12</v>
      </c>
      <c r="S27" s="38">
        <v>12</v>
      </c>
      <c r="T27" s="3"/>
      <c r="U27" s="40"/>
      <c r="V27" s="3"/>
      <c r="W27" s="38">
        <f t="shared" si="7"/>
        <v>324</v>
      </c>
      <c r="Y27" s="49">
        <f t="shared" si="5"/>
        <v>26</v>
      </c>
      <c r="Z27" s="50">
        <f>INDEX(Liikkeet!D:D,MATCH(Y27,Liikkeet!B:B,0))</f>
        <v>9</v>
      </c>
      <c r="AA27" s="3"/>
      <c r="AB27" s="38">
        <v>12</v>
      </c>
      <c r="AC27" s="3">
        <v>15</v>
      </c>
      <c r="AD27" s="38">
        <v>15</v>
      </c>
      <c r="AE27" s="3"/>
      <c r="AF27" s="40"/>
      <c r="AH27" s="38">
        <f t="shared" si="8"/>
        <v>378</v>
      </c>
    </row>
    <row r="28" spans="2:34" x14ac:dyDescent="0.2">
      <c r="B28" s="51">
        <v>15</v>
      </c>
      <c r="C28" s="52">
        <f>INDEX(Liikkeet!D:D,MATCH(B28,Liikkeet!B:B,0))</f>
        <v>7</v>
      </c>
      <c r="D28" s="16"/>
      <c r="E28" s="39">
        <v>10</v>
      </c>
      <c r="F28" s="16">
        <v>7</v>
      </c>
      <c r="G28" s="39">
        <v>9</v>
      </c>
      <c r="H28" s="16"/>
      <c r="I28" s="41"/>
      <c r="J28" s="3"/>
      <c r="K28" s="38">
        <f t="shared" si="6"/>
        <v>182</v>
      </c>
      <c r="N28" s="51">
        <f t="shared" si="4"/>
        <v>15</v>
      </c>
      <c r="O28" s="52">
        <f>INDEX(Liikkeet!D:D,MATCH(N28,Liikkeet!B:B,0))</f>
        <v>7</v>
      </c>
      <c r="P28" s="16"/>
      <c r="Q28" s="39">
        <v>12</v>
      </c>
      <c r="R28" s="16">
        <v>13</v>
      </c>
      <c r="S28" s="39">
        <v>12</v>
      </c>
      <c r="T28" s="16"/>
      <c r="U28" s="41"/>
      <c r="V28" s="3"/>
      <c r="W28" s="38">
        <f t="shared" si="7"/>
        <v>259</v>
      </c>
      <c r="Y28" s="51">
        <f t="shared" si="5"/>
        <v>15</v>
      </c>
      <c r="Z28" s="52">
        <f>INDEX(Liikkeet!D:D,MATCH(Y28,Liikkeet!B:B,0))</f>
        <v>7</v>
      </c>
      <c r="AA28" s="16"/>
      <c r="AB28" s="39">
        <v>11</v>
      </c>
      <c r="AC28" s="16">
        <v>15</v>
      </c>
      <c r="AD28" s="39">
        <v>14</v>
      </c>
      <c r="AE28" s="16"/>
      <c r="AF28" s="41"/>
      <c r="AH28" s="38">
        <f t="shared" si="8"/>
        <v>280</v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104</v>
      </c>
      <c r="F30" s="32">
        <f t="shared" ref="F30:I30" si="9">SUM(F21:F28)</f>
        <v>95</v>
      </c>
      <c r="G30" s="35">
        <f t="shared" si="9"/>
        <v>112</v>
      </c>
      <c r="H30" s="32">
        <f t="shared" si="9"/>
        <v>0</v>
      </c>
      <c r="I30" s="35">
        <f t="shared" si="9"/>
        <v>0</v>
      </c>
      <c r="J30" s="32"/>
      <c r="K30" s="42">
        <f>SUM(K21:K28)</f>
        <v>2514</v>
      </c>
      <c r="N30" s="32" t="s">
        <v>32</v>
      </c>
      <c r="O30" s="32"/>
      <c r="P30" s="32"/>
      <c r="Q30" s="35">
        <f>SUM(Q21:Q28)</f>
        <v>113</v>
      </c>
      <c r="R30" s="32">
        <f t="shared" ref="R30:W30" si="10">SUM(R21:R28)</f>
        <v>108</v>
      </c>
      <c r="S30" s="35">
        <f t="shared" si="10"/>
        <v>106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2634</v>
      </c>
      <c r="Y30" s="32" t="s">
        <v>32</v>
      </c>
      <c r="Z30" s="32"/>
      <c r="AA30" s="32"/>
      <c r="AB30" s="35">
        <f>SUM(AB21:AB28)</f>
        <v>111</v>
      </c>
      <c r="AC30" s="32">
        <f t="shared" ref="AC30:AH30" si="11">SUM(AC21:AC28)</f>
        <v>112</v>
      </c>
      <c r="AD30" s="35">
        <f t="shared" si="11"/>
        <v>112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2702.5</v>
      </c>
    </row>
  </sheetData>
  <mergeCells count="8">
    <mergeCell ref="Q19:U19"/>
    <mergeCell ref="AB19:AF19"/>
    <mergeCell ref="E19:I19"/>
    <mergeCell ref="C3:D3"/>
    <mergeCell ref="C2:D2"/>
    <mergeCell ref="C4:D4"/>
    <mergeCell ref="E10:I10"/>
    <mergeCell ref="Q10:U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L9" sqref="L9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bestFit="1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67" t="str">
        <f>Kilpailu!B15</f>
        <v>Miika Rajakallio</v>
      </c>
      <c r="D2" s="67"/>
      <c r="H2" s="11" t="s">
        <v>56</v>
      </c>
      <c r="I2" s="12"/>
      <c r="J2" s="12"/>
      <c r="K2" s="12"/>
      <c r="L2" s="30" t="s">
        <v>53</v>
      </c>
      <c r="N2" s="11" t="s">
        <v>16</v>
      </c>
      <c r="O2" s="12"/>
      <c r="P2" s="30" t="s">
        <v>53</v>
      </c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66">
        <f>Kilpailu!B6</f>
        <v>41111</v>
      </c>
      <c r="D3" s="66"/>
      <c r="H3" s="13" t="s">
        <v>39</v>
      </c>
      <c r="I3" s="3"/>
      <c r="J3" s="3"/>
      <c r="K3" s="3">
        <f>K30</f>
        <v>2649.5</v>
      </c>
      <c r="L3" s="14">
        <f>Tulokset!D23</f>
        <v>1000</v>
      </c>
      <c r="N3" s="13" t="s">
        <v>39</v>
      </c>
      <c r="O3" s="3">
        <f>K12</f>
        <v>348</v>
      </c>
      <c r="P3" s="14">
        <f>Tulokset!G23</f>
        <v>1000</v>
      </c>
      <c r="R3" s="13" t="s">
        <v>39</v>
      </c>
      <c r="S3" s="3"/>
      <c r="T3" s="3"/>
      <c r="U3" s="3">
        <f>W12</f>
        <v>303</v>
      </c>
      <c r="V3" s="14">
        <f>Tulokset!J23</f>
        <v>756</v>
      </c>
    </row>
    <row r="4" spans="2:23" x14ac:dyDescent="0.2">
      <c r="B4" s="2" t="s">
        <v>34</v>
      </c>
      <c r="C4" s="68" t="str">
        <f>Kilpailu!B5</f>
        <v>Nummela</v>
      </c>
      <c r="D4" s="68"/>
      <c r="H4" s="13" t="s">
        <v>40</v>
      </c>
      <c r="I4" s="3"/>
      <c r="J4" s="3"/>
      <c r="K4" s="3">
        <f>W30</f>
        <v>2722</v>
      </c>
      <c r="L4" s="14">
        <f>Tulokset!D37</f>
        <v>1000</v>
      </c>
      <c r="N4" s="13" t="s">
        <v>40</v>
      </c>
      <c r="O4" s="3">
        <f>IF(K13="",0,K13)</f>
        <v>382</v>
      </c>
      <c r="P4" s="14">
        <f>Tulokset!G37</f>
        <v>1000</v>
      </c>
      <c r="R4" s="13" t="s">
        <v>40</v>
      </c>
      <c r="S4" s="3"/>
      <c r="T4" s="3"/>
      <c r="U4" s="3">
        <f>W13</f>
        <v>348</v>
      </c>
      <c r="V4" s="14">
        <f>Tulokset!J37</f>
        <v>874</v>
      </c>
    </row>
    <row r="5" spans="2:23" x14ac:dyDescent="0.2">
      <c r="H5" s="13" t="s">
        <v>55</v>
      </c>
      <c r="I5" s="3"/>
      <c r="J5" s="3"/>
      <c r="K5" s="3">
        <f>AH30</f>
        <v>2753.5</v>
      </c>
      <c r="L5" s="14">
        <f>Tulokset!D51</f>
        <v>1000</v>
      </c>
      <c r="N5" s="13" t="s">
        <v>55</v>
      </c>
      <c r="O5" s="3">
        <f>IF(K14="",0,K14)</f>
        <v>0</v>
      </c>
      <c r="P5" s="14">
        <f>Tulokset!G51</f>
        <v>0</v>
      </c>
      <c r="R5" s="13" t="s">
        <v>55</v>
      </c>
      <c r="S5" s="3"/>
      <c r="T5" s="3"/>
      <c r="U5" s="3" t="str">
        <f>W14</f>
        <v/>
      </c>
      <c r="V5" s="14">
        <f>Tulokset!J51</f>
        <v>0</v>
      </c>
    </row>
    <row r="6" spans="2:23" x14ac:dyDescent="0.2">
      <c r="H6" s="13" t="s">
        <v>32</v>
      </c>
      <c r="I6" s="3"/>
      <c r="J6" s="3"/>
      <c r="K6" s="3">
        <f>SUM(K3:K5)</f>
        <v>8125</v>
      </c>
      <c r="L6" s="14">
        <f>SUM(L3:L5)</f>
        <v>3000</v>
      </c>
      <c r="N6" s="13" t="s">
        <v>32</v>
      </c>
      <c r="O6" s="3">
        <f>SUM(O3:O5)</f>
        <v>730</v>
      </c>
      <c r="P6" s="14">
        <f>SUM(P3:P5)</f>
        <v>2000</v>
      </c>
      <c r="R6" s="13" t="s">
        <v>32</v>
      </c>
      <c r="S6" s="3"/>
      <c r="T6" s="3"/>
      <c r="U6" s="3">
        <f>SUM(U3:U5)</f>
        <v>651</v>
      </c>
      <c r="V6" s="14">
        <f>SUM(V3:V5)</f>
        <v>1630</v>
      </c>
    </row>
    <row r="7" spans="2:23" x14ac:dyDescent="0.2">
      <c r="H7" s="13" t="s">
        <v>57</v>
      </c>
      <c r="I7" s="3"/>
      <c r="J7" s="3"/>
      <c r="K7" s="3">
        <f>IF(COUNT(K3:K5)=3,SMALL(K3:K5,1),0)</f>
        <v>2649.5</v>
      </c>
      <c r="L7" s="14">
        <f>IF(COUNT(L3:L5)=3,SMALL(L3:L5,1),0)</f>
        <v>1000</v>
      </c>
      <c r="N7" s="13" t="s">
        <v>57</v>
      </c>
      <c r="O7" s="3">
        <f>IF(COUNT(O3:O5)=3,SMALL(O3:O5,1),0)</f>
        <v>0</v>
      </c>
      <c r="P7" s="14">
        <f>IF(COUNT(P3:P5)=3,SMALL(P3:P5,1),0)</f>
        <v>0</v>
      </c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5475.5</v>
      </c>
      <c r="L8" s="17">
        <f>L6</f>
        <v>3000</v>
      </c>
      <c r="N8" s="15" t="s">
        <v>58</v>
      </c>
      <c r="O8" s="16">
        <f>O6-O7</f>
        <v>730</v>
      </c>
      <c r="P8" s="17">
        <f>P6-P7</f>
        <v>2000</v>
      </c>
      <c r="R8" s="15" t="s">
        <v>58</v>
      </c>
      <c r="S8" s="16"/>
      <c r="T8" s="16"/>
      <c r="U8" s="16">
        <f>U6-U7</f>
        <v>651</v>
      </c>
      <c r="V8" s="17">
        <f>V6-V7</f>
        <v>1630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>
        <v>116</v>
      </c>
      <c r="F12" s="10">
        <v>123</v>
      </c>
      <c r="G12" s="33">
        <v>109</v>
      </c>
      <c r="H12" s="10"/>
      <c r="I12" s="36"/>
      <c r="J12" s="3"/>
      <c r="K12" s="38">
        <f t="shared" ref="K12:K14" si="0">IF(COUNT(E12:I12)=3,SUM(E12:I12),IF(COUNT(E12:I12)=4,SUM(E12:I12)-SMALL(E12:I12,1),IF(COUNT(E12:I12)=5,SUM(E12:I12)-LARGE(E12:I12,1)-SMALL(E12:I12,1),"")))</f>
        <v>348</v>
      </c>
      <c r="N12" s="13" t="s">
        <v>19</v>
      </c>
      <c r="O12" s="3"/>
      <c r="P12" s="3"/>
      <c r="Q12" s="33">
        <v>95</v>
      </c>
      <c r="R12" s="10">
        <v>94</v>
      </c>
      <c r="S12" s="33">
        <v>114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303</v>
      </c>
    </row>
    <row r="13" spans="2:23" x14ac:dyDescent="0.2">
      <c r="B13" s="13" t="s">
        <v>18</v>
      </c>
      <c r="C13" s="3"/>
      <c r="D13" s="3"/>
      <c r="E13" s="33">
        <v>138</v>
      </c>
      <c r="F13" s="10">
        <v>122</v>
      </c>
      <c r="G13" s="33">
        <v>122</v>
      </c>
      <c r="H13" s="10"/>
      <c r="I13" s="36"/>
      <c r="J13" s="3"/>
      <c r="K13" s="38">
        <f t="shared" si="0"/>
        <v>382</v>
      </c>
      <c r="N13" s="13" t="s">
        <v>20</v>
      </c>
      <c r="O13" s="3"/>
      <c r="P13" s="3"/>
      <c r="Q13" s="33">
        <v>116</v>
      </c>
      <c r="R13" s="10">
        <v>112</v>
      </c>
      <c r="S13" s="33">
        <v>120</v>
      </c>
      <c r="T13" s="10"/>
      <c r="U13" s="36"/>
      <c r="V13" s="3"/>
      <c r="W13" s="38">
        <f t="shared" ref="W13:W14" si="1">IF(COUNT(Q13:U13)=3,SUM(Q13:U13),IF(COUNT(Q13:U13)=4,SUM(Q13:U13)-SMALL(Q13:U13,1),IF(COUNT(Q13:U13)=5,SUM(Q13:U13)-LARGE(Q13:U13,1)-SMALL(Q13:U13,1),"")))</f>
        <v>348</v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254</v>
      </c>
      <c r="F16" s="32">
        <f t="shared" ref="F16:I16" si="2">SUM(F12:F14)</f>
        <v>245</v>
      </c>
      <c r="G16" s="35">
        <f t="shared" si="2"/>
        <v>231</v>
      </c>
      <c r="H16" s="32">
        <f t="shared" si="2"/>
        <v>0</v>
      </c>
      <c r="I16" s="35">
        <f t="shared" si="2"/>
        <v>0</v>
      </c>
      <c r="J16" s="32"/>
      <c r="K16" s="42">
        <f>SUM(K12:K14)</f>
        <v>730</v>
      </c>
      <c r="N16" s="32" t="s">
        <v>32</v>
      </c>
      <c r="O16" s="32"/>
      <c r="P16" s="32"/>
      <c r="Q16" s="35">
        <f t="shared" ref="Q16:U16" si="3">SUM(Q12:Q14)</f>
        <v>211</v>
      </c>
      <c r="R16" s="32">
        <f t="shared" si="3"/>
        <v>206</v>
      </c>
      <c r="S16" s="35">
        <f t="shared" si="3"/>
        <v>234</v>
      </c>
      <c r="T16" s="32">
        <f t="shared" si="3"/>
        <v>0</v>
      </c>
      <c r="U16" s="35">
        <f t="shared" si="3"/>
        <v>0</v>
      </c>
      <c r="V16" s="32"/>
      <c r="W16" s="42">
        <f>SUM(W12:W14)</f>
        <v>651</v>
      </c>
    </row>
    <row r="19" spans="2:34" x14ac:dyDescent="0.2">
      <c r="B19" s="11" t="s">
        <v>5</v>
      </c>
      <c r="C19" s="12">
        <v>2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3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4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49">
        <v>18</v>
      </c>
      <c r="C21" s="50">
        <f>INDEX(Liikkeet!D:D,MATCH(B21,Liikkeet!B:B,0))</f>
        <v>7.5</v>
      </c>
      <c r="D21" s="3"/>
      <c r="E21" s="38">
        <v>12</v>
      </c>
      <c r="F21" s="3">
        <v>13</v>
      </c>
      <c r="G21" s="38">
        <v>14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292.5</v>
      </c>
      <c r="N21" s="49">
        <f>B21</f>
        <v>18</v>
      </c>
      <c r="O21" s="50">
        <f>INDEX(Liikkeet!D:D,MATCH(N21,Liikkeet!B:B,0))</f>
        <v>7.5</v>
      </c>
      <c r="P21" s="3"/>
      <c r="Q21" s="38">
        <v>15</v>
      </c>
      <c r="R21" s="3">
        <v>15</v>
      </c>
      <c r="S21" s="38">
        <v>15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337.5</v>
      </c>
      <c r="Y21" s="49">
        <f>B21</f>
        <v>18</v>
      </c>
      <c r="Z21" s="50">
        <f>INDEX(Liikkeet!D:D,MATCH(Y21,Liikkeet!B:B,0))</f>
        <v>7.5</v>
      </c>
      <c r="AA21" s="3"/>
      <c r="AB21" s="38">
        <v>13</v>
      </c>
      <c r="AC21" s="3">
        <v>15</v>
      </c>
      <c r="AD21" s="38">
        <v>14</v>
      </c>
      <c r="AE21" s="3"/>
      <c r="AF21" s="40"/>
      <c r="AH21" s="38">
        <f>IF(SUM(AB21:AF21)=0,"",(IF(COUNT(AB21:AF21)=3,SUM(AB21:AF21),IF(COUNT(AB21:AF21)=4,SUM(AB21:AF21)-SMALL(AB21:AF21,1),IF(COUNT(AB21:AF21)=5,SUM(AB21:AF21)-LARGE(AB21:AF21,1)-SMALL(AB21:AF21,1),""))))*Z21)</f>
        <v>315</v>
      </c>
    </row>
    <row r="22" spans="2:34" x14ac:dyDescent="0.2">
      <c r="B22" s="49" t="s">
        <v>67</v>
      </c>
      <c r="C22" s="50">
        <f>INDEX(Liikkeet!D:D,MATCH(B22,Liikkeet!B:B,0))</f>
        <v>7</v>
      </c>
      <c r="D22" s="3"/>
      <c r="E22" s="38">
        <v>14</v>
      </c>
      <c r="F22" s="3">
        <v>15</v>
      </c>
      <c r="G22" s="38">
        <v>15</v>
      </c>
      <c r="H22" s="3"/>
      <c r="I22" s="40"/>
      <c r="J22" s="3"/>
      <c r="K22" s="38">
        <f t="shared" ref="K22:K28" si="4">IF(SUM(E22:I22)=0,"",(IF(COUNT(E22:I22)=3,SUM(E22:I22),IF(COUNT(E22:I22)=4,SUM(E22:I22)-SMALL(E22:I22,1),IF(COUNT(E22:I22)=5,SUM(E22:I22)-LARGE(E22:I22,1)-SMALL(E22:I22,1),""))))*C22)</f>
        <v>308</v>
      </c>
      <c r="N22" s="49" t="str">
        <f>B22</f>
        <v>B2</v>
      </c>
      <c r="O22" s="50">
        <f>INDEX(Liikkeet!D:D,MATCH(N22,Liikkeet!B:B,0))</f>
        <v>7</v>
      </c>
      <c r="P22" s="3"/>
      <c r="Q22" s="38">
        <v>14</v>
      </c>
      <c r="R22" s="3">
        <v>16</v>
      </c>
      <c r="S22" s="38">
        <v>14</v>
      </c>
      <c r="T22" s="3"/>
      <c r="U22" s="40"/>
      <c r="V22" s="3"/>
      <c r="W22" s="38">
        <f t="shared" ref="W22:W28" si="5">IF(SUM(Q22:U22)=0,"",(IF(COUNT(Q22:U22)=3,SUM(Q22:U22),IF(COUNT(Q22:U22)=4,SUM(Q22:U22)-SMALL(Q22:U22,1),IF(COUNT(Q22:U22)=5,SUM(Q22:U22)-LARGE(Q22:U22,1)-SMALL(Q22:U22,1),""))))*O22)</f>
        <v>308</v>
      </c>
      <c r="Y22" s="49" t="str">
        <f>B22</f>
        <v>B2</v>
      </c>
      <c r="Z22" s="50">
        <f>INDEX(Liikkeet!D:D,MATCH(Y22,Liikkeet!B:B,0))</f>
        <v>7</v>
      </c>
      <c r="AA22" s="3"/>
      <c r="AB22" s="38">
        <v>14</v>
      </c>
      <c r="AC22" s="3">
        <v>13</v>
      </c>
      <c r="AD22" s="38">
        <v>15</v>
      </c>
      <c r="AE22" s="3"/>
      <c r="AF22" s="40"/>
      <c r="AH22" s="38">
        <f t="shared" ref="AH22:AH28" si="6">IF(SUM(AB22:AF22)=0,"",(IF(COUNT(AB22:AF22)=3,SUM(AB22:AF22),IF(COUNT(AB22:AF22)=4,SUM(AB22:AF22)-SMALL(AB22:AF22,1),IF(COUNT(AB22:AF22)=5,SUM(AB22:AF22)-LARGE(AB22:AF22,1)-SMALL(AB22:AF22,1),""))))*Z22)</f>
        <v>294</v>
      </c>
    </row>
    <row r="23" spans="2:34" x14ac:dyDescent="0.2">
      <c r="B23" s="49">
        <v>26</v>
      </c>
      <c r="C23" s="50">
        <f>INDEX(Liikkeet!D:D,MATCH(B23,Liikkeet!B:B,0))</f>
        <v>9</v>
      </c>
      <c r="D23" s="3"/>
      <c r="E23" s="38">
        <v>11</v>
      </c>
      <c r="F23" s="3">
        <v>14</v>
      </c>
      <c r="G23" s="38">
        <v>11</v>
      </c>
      <c r="H23" s="3"/>
      <c r="I23" s="40"/>
      <c r="J23" s="3"/>
      <c r="K23" s="38">
        <f t="shared" si="4"/>
        <v>324</v>
      </c>
      <c r="N23" s="49">
        <f t="shared" ref="N23:N28" si="7">B23</f>
        <v>26</v>
      </c>
      <c r="O23" s="50">
        <f>INDEX(Liikkeet!D:D,MATCH(N23,Liikkeet!B:B,0))</f>
        <v>9</v>
      </c>
      <c r="P23" s="3"/>
      <c r="Q23" s="38">
        <v>13</v>
      </c>
      <c r="R23" s="3">
        <v>13</v>
      </c>
      <c r="S23" s="38">
        <v>15</v>
      </c>
      <c r="T23" s="3"/>
      <c r="U23" s="40"/>
      <c r="V23" s="3"/>
      <c r="W23" s="38">
        <f t="shared" si="5"/>
        <v>369</v>
      </c>
      <c r="Y23" s="49">
        <f t="shared" ref="Y23:Y28" si="8">B23</f>
        <v>26</v>
      </c>
      <c r="Z23" s="50">
        <f>INDEX(Liikkeet!D:D,MATCH(Y23,Liikkeet!B:B,0))</f>
        <v>9</v>
      </c>
      <c r="AA23" s="3"/>
      <c r="AB23" s="38">
        <v>14</v>
      </c>
      <c r="AC23" s="3">
        <v>14</v>
      </c>
      <c r="AD23" s="38">
        <v>11</v>
      </c>
      <c r="AE23" s="3"/>
      <c r="AF23" s="40"/>
      <c r="AH23" s="38">
        <f t="shared" si="6"/>
        <v>351</v>
      </c>
    </row>
    <row r="24" spans="2:34" x14ac:dyDescent="0.2">
      <c r="B24" s="49">
        <v>19</v>
      </c>
      <c r="C24" s="50">
        <f>INDEX(Liikkeet!D:D,MATCH(B24,Liikkeet!B:B,0))</f>
        <v>8</v>
      </c>
      <c r="D24" s="3"/>
      <c r="E24" s="38">
        <v>16</v>
      </c>
      <c r="F24" s="3">
        <v>14</v>
      </c>
      <c r="G24" s="38">
        <v>15</v>
      </c>
      <c r="H24" s="3"/>
      <c r="I24" s="40"/>
      <c r="J24" s="3"/>
      <c r="K24" s="38">
        <f t="shared" si="4"/>
        <v>360</v>
      </c>
      <c r="N24" s="49">
        <f t="shared" si="7"/>
        <v>19</v>
      </c>
      <c r="O24" s="50">
        <f>INDEX(Liikkeet!D:D,MATCH(N24,Liikkeet!B:B,0))</f>
        <v>8</v>
      </c>
      <c r="P24" s="3"/>
      <c r="Q24" s="38">
        <v>12</v>
      </c>
      <c r="R24" s="3">
        <v>8</v>
      </c>
      <c r="S24" s="38">
        <v>8</v>
      </c>
      <c r="T24" s="3"/>
      <c r="U24" s="40"/>
      <c r="V24" s="3"/>
      <c r="W24" s="38">
        <f t="shared" si="5"/>
        <v>224</v>
      </c>
      <c r="Y24" s="49">
        <f t="shared" si="8"/>
        <v>19</v>
      </c>
      <c r="Z24" s="50">
        <f>INDEX(Liikkeet!D:D,MATCH(Y24,Liikkeet!B:B,0))</f>
        <v>8</v>
      </c>
      <c r="AA24" s="3"/>
      <c r="AB24" s="38">
        <v>16</v>
      </c>
      <c r="AC24" s="3">
        <v>14</v>
      </c>
      <c r="AD24" s="38">
        <v>13</v>
      </c>
      <c r="AE24" s="3"/>
      <c r="AF24" s="40"/>
      <c r="AH24" s="38">
        <f t="shared" si="6"/>
        <v>344</v>
      </c>
    </row>
    <row r="25" spans="2:34" x14ac:dyDescent="0.2">
      <c r="B25" s="49">
        <v>27</v>
      </c>
      <c r="C25" s="50">
        <f>INDEX(Liikkeet!D:D,MATCH(B25,Liikkeet!B:B,0))</f>
        <v>9.5</v>
      </c>
      <c r="D25" s="3"/>
      <c r="E25" s="38">
        <v>10</v>
      </c>
      <c r="F25" s="3">
        <v>12</v>
      </c>
      <c r="G25" s="38">
        <v>12</v>
      </c>
      <c r="H25" s="3"/>
      <c r="I25" s="40"/>
      <c r="J25" s="3"/>
      <c r="K25" s="38">
        <f t="shared" si="4"/>
        <v>323</v>
      </c>
      <c r="N25" s="49">
        <f t="shared" si="7"/>
        <v>27</v>
      </c>
      <c r="O25" s="50">
        <f>INDEX(Liikkeet!D:D,MATCH(N25,Liikkeet!B:B,0))</f>
        <v>9.5</v>
      </c>
      <c r="P25" s="3"/>
      <c r="Q25" s="38">
        <v>12</v>
      </c>
      <c r="R25" s="3">
        <v>12</v>
      </c>
      <c r="S25" s="38">
        <v>15</v>
      </c>
      <c r="T25" s="3"/>
      <c r="U25" s="40"/>
      <c r="V25" s="3"/>
      <c r="W25" s="38">
        <f t="shared" si="5"/>
        <v>370.5</v>
      </c>
      <c r="Y25" s="49">
        <f t="shared" si="8"/>
        <v>27</v>
      </c>
      <c r="Z25" s="50">
        <f>INDEX(Liikkeet!D:D,MATCH(Y25,Liikkeet!B:B,0))</f>
        <v>9.5</v>
      </c>
      <c r="AA25" s="3"/>
      <c r="AB25" s="38">
        <v>12</v>
      </c>
      <c r="AC25" s="3">
        <v>14</v>
      </c>
      <c r="AD25" s="38">
        <v>13</v>
      </c>
      <c r="AE25" s="3"/>
      <c r="AF25" s="40"/>
      <c r="AH25" s="38">
        <f t="shared" si="6"/>
        <v>370.5</v>
      </c>
    </row>
    <row r="26" spans="2:34" x14ac:dyDescent="0.2">
      <c r="B26" s="49">
        <v>20</v>
      </c>
      <c r="C26" s="50">
        <f>INDEX(Liikkeet!D:D,MATCH(B26,Liikkeet!B:B,0))</f>
        <v>8</v>
      </c>
      <c r="D26" s="3"/>
      <c r="E26" s="38">
        <v>12</v>
      </c>
      <c r="F26" s="3">
        <v>16</v>
      </c>
      <c r="G26" s="38">
        <v>14</v>
      </c>
      <c r="H26" s="3"/>
      <c r="I26" s="40"/>
      <c r="J26" s="3"/>
      <c r="K26" s="38">
        <f t="shared" si="4"/>
        <v>336</v>
      </c>
      <c r="N26" s="49">
        <f t="shared" si="7"/>
        <v>20</v>
      </c>
      <c r="O26" s="50">
        <f>INDEX(Liikkeet!D:D,MATCH(N26,Liikkeet!B:B,0))</f>
        <v>8</v>
      </c>
      <c r="P26" s="3"/>
      <c r="Q26" s="38">
        <v>14</v>
      </c>
      <c r="R26" s="3">
        <v>16</v>
      </c>
      <c r="S26" s="38">
        <v>14</v>
      </c>
      <c r="T26" s="3"/>
      <c r="U26" s="40"/>
      <c r="V26" s="3"/>
      <c r="W26" s="38">
        <f t="shared" si="5"/>
        <v>352</v>
      </c>
      <c r="Y26" s="49">
        <f t="shared" si="8"/>
        <v>20</v>
      </c>
      <c r="Z26" s="50">
        <f>INDEX(Liikkeet!D:D,MATCH(Y26,Liikkeet!B:B,0))</f>
        <v>8</v>
      </c>
      <c r="AA26" s="3"/>
      <c r="AB26" s="38">
        <v>13</v>
      </c>
      <c r="AC26" s="3">
        <v>15</v>
      </c>
      <c r="AD26" s="38">
        <v>15</v>
      </c>
      <c r="AE26" s="3"/>
      <c r="AF26" s="40"/>
      <c r="AH26" s="38">
        <f t="shared" si="6"/>
        <v>344</v>
      </c>
    </row>
    <row r="27" spans="2:34" x14ac:dyDescent="0.2">
      <c r="B27" s="49">
        <v>29</v>
      </c>
      <c r="C27" s="50">
        <f>INDEX(Liikkeet!D:D,MATCH(B27,Liikkeet!B:B,0))</f>
        <v>10</v>
      </c>
      <c r="D27" s="3"/>
      <c r="E27" s="38">
        <v>12</v>
      </c>
      <c r="F27" s="3">
        <v>15</v>
      </c>
      <c r="G27" s="38">
        <v>13</v>
      </c>
      <c r="H27" s="3"/>
      <c r="I27" s="40"/>
      <c r="J27" s="3"/>
      <c r="K27" s="38">
        <f t="shared" si="4"/>
        <v>400</v>
      </c>
      <c r="N27" s="49">
        <f t="shared" si="7"/>
        <v>29</v>
      </c>
      <c r="O27" s="50">
        <f>INDEX(Liikkeet!D:D,MATCH(N27,Liikkeet!B:B,0))</f>
        <v>10</v>
      </c>
      <c r="P27" s="3"/>
      <c r="Q27" s="38">
        <v>12</v>
      </c>
      <c r="R27" s="3">
        <v>14</v>
      </c>
      <c r="S27" s="38">
        <v>15</v>
      </c>
      <c r="T27" s="3"/>
      <c r="U27" s="40"/>
      <c r="V27" s="3"/>
      <c r="W27" s="38">
        <f t="shared" si="5"/>
        <v>410</v>
      </c>
      <c r="Y27" s="49">
        <f t="shared" si="8"/>
        <v>29</v>
      </c>
      <c r="Z27" s="50">
        <f>INDEX(Liikkeet!D:D,MATCH(Y27,Liikkeet!B:B,0))</f>
        <v>10</v>
      </c>
      <c r="AA27" s="3"/>
      <c r="AB27" s="38">
        <v>15</v>
      </c>
      <c r="AC27" s="3">
        <v>14</v>
      </c>
      <c r="AD27" s="38">
        <v>13</v>
      </c>
      <c r="AE27" s="3"/>
      <c r="AF27" s="40"/>
      <c r="AH27" s="38">
        <f t="shared" si="6"/>
        <v>420</v>
      </c>
    </row>
    <row r="28" spans="2:34" x14ac:dyDescent="0.2">
      <c r="B28" s="51">
        <v>25</v>
      </c>
      <c r="C28" s="52">
        <f>INDEX(Liikkeet!D:D,MATCH(B28,Liikkeet!B:B,0))</f>
        <v>9</v>
      </c>
      <c r="D28" s="16"/>
      <c r="E28" s="39">
        <v>11</v>
      </c>
      <c r="F28" s="16">
        <v>11</v>
      </c>
      <c r="G28" s="39">
        <v>12</v>
      </c>
      <c r="H28" s="16"/>
      <c r="I28" s="41"/>
      <c r="J28" s="3"/>
      <c r="K28" s="38">
        <f t="shared" si="4"/>
        <v>306</v>
      </c>
      <c r="N28" s="51">
        <f t="shared" si="7"/>
        <v>25</v>
      </c>
      <c r="O28" s="52">
        <f>INDEX(Liikkeet!D:D,MATCH(N28,Liikkeet!B:B,0))</f>
        <v>9</v>
      </c>
      <c r="P28" s="16"/>
      <c r="Q28" s="39">
        <v>13</v>
      </c>
      <c r="R28" s="16">
        <v>13</v>
      </c>
      <c r="S28" s="39">
        <v>13</v>
      </c>
      <c r="T28" s="16"/>
      <c r="U28" s="41"/>
      <c r="V28" s="3"/>
      <c r="W28" s="38">
        <f t="shared" si="5"/>
        <v>351</v>
      </c>
      <c r="Y28" s="51">
        <f t="shared" si="8"/>
        <v>25</v>
      </c>
      <c r="Z28" s="52">
        <f>INDEX(Liikkeet!D:D,MATCH(Y28,Liikkeet!B:B,0))</f>
        <v>9</v>
      </c>
      <c r="AA28" s="16"/>
      <c r="AB28" s="39">
        <v>12</v>
      </c>
      <c r="AC28" s="16">
        <v>12</v>
      </c>
      <c r="AD28" s="39">
        <v>11</v>
      </c>
      <c r="AE28" s="16"/>
      <c r="AF28" s="41"/>
      <c r="AH28" s="38">
        <f t="shared" si="6"/>
        <v>315</v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98</v>
      </c>
      <c r="F30" s="32">
        <f t="shared" ref="F30:I30" si="9">SUM(F21:F28)</f>
        <v>110</v>
      </c>
      <c r="G30" s="35">
        <f t="shared" si="9"/>
        <v>106</v>
      </c>
      <c r="H30" s="32">
        <f t="shared" si="9"/>
        <v>0</v>
      </c>
      <c r="I30" s="35">
        <f t="shared" si="9"/>
        <v>0</v>
      </c>
      <c r="J30" s="32"/>
      <c r="K30" s="42">
        <f>SUM(K21:K28)</f>
        <v>2649.5</v>
      </c>
      <c r="N30" s="32" t="s">
        <v>32</v>
      </c>
      <c r="O30" s="32"/>
      <c r="P30" s="32"/>
      <c r="Q30" s="35">
        <f>SUM(Q21:Q28)</f>
        <v>105</v>
      </c>
      <c r="R30" s="32">
        <f t="shared" ref="R30:W30" si="10">SUM(R21:R28)</f>
        <v>107</v>
      </c>
      <c r="S30" s="35">
        <f t="shared" si="10"/>
        <v>109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2722</v>
      </c>
      <c r="Y30" s="32" t="s">
        <v>32</v>
      </c>
      <c r="Z30" s="32"/>
      <c r="AA30" s="32"/>
      <c r="AB30" s="35">
        <f>SUM(AB21:AB28)</f>
        <v>109</v>
      </c>
      <c r="AC30" s="32">
        <f t="shared" ref="AC30:AH30" si="11">SUM(AC21:AC28)</f>
        <v>111</v>
      </c>
      <c r="AD30" s="35">
        <f t="shared" si="11"/>
        <v>105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2753.5</v>
      </c>
    </row>
  </sheetData>
  <mergeCells count="8">
    <mergeCell ref="E19:I19"/>
    <mergeCell ref="Q19:U19"/>
    <mergeCell ref="AB19:AF19"/>
    <mergeCell ref="C2:D2"/>
    <mergeCell ref="C3:D3"/>
    <mergeCell ref="C4:D4"/>
    <mergeCell ref="E10:I10"/>
    <mergeCell ref="Q10:U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L8" sqref="L8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67" t="str">
        <f>Kilpailu!B16</f>
        <v>Santtu Koskinen</v>
      </c>
      <c r="D2" s="67"/>
      <c r="H2" s="11" t="s">
        <v>56</v>
      </c>
      <c r="I2" s="12"/>
      <c r="J2" s="12"/>
      <c r="K2" s="12"/>
      <c r="L2" s="30" t="s">
        <v>53</v>
      </c>
      <c r="M2" s="3"/>
      <c r="N2" s="11" t="s">
        <v>16</v>
      </c>
      <c r="O2" s="12"/>
      <c r="P2" s="30" t="s">
        <v>53</v>
      </c>
      <c r="Q2" s="3"/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66">
        <f>Kilpailu!B6</f>
        <v>41111</v>
      </c>
      <c r="D3" s="66"/>
      <c r="H3" s="13" t="s">
        <v>39</v>
      </c>
      <c r="I3" s="3"/>
      <c r="J3" s="3"/>
      <c r="K3" s="3">
        <f>K30</f>
        <v>2314</v>
      </c>
      <c r="L3" s="14">
        <f>Tulokset!D24</f>
        <v>873</v>
      </c>
      <c r="M3" s="3"/>
      <c r="N3" s="13" t="s">
        <v>39</v>
      </c>
      <c r="O3" s="3">
        <f>K12</f>
        <v>346</v>
      </c>
      <c r="P3" s="14">
        <f>Tulokset!G24</f>
        <v>994</v>
      </c>
      <c r="Q3" s="3"/>
      <c r="R3" s="13" t="s">
        <v>39</v>
      </c>
      <c r="S3" s="3"/>
      <c r="T3" s="3"/>
      <c r="U3" s="3">
        <f>W12</f>
        <v>384</v>
      </c>
      <c r="V3" s="14">
        <f>Tulokset!J24</f>
        <v>958</v>
      </c>
    </row>
    <row r="4" spans="2:23" x14ac:dyDescent="0.2">
      <c r="B4" s="2" t="s">
        <v>34</v>
      </c>
      <c r="C4" s="61" t="str">
        <f>Kilpailu!B5</f>
        <v>Nummela</v>
      </c>
      <c r="H4" s="13" t="s">
        <v>40</v>
      </c>
      <c r="I4" s="3"/>
      <c r="J4" s="3"/>
      <c r="K4" s="3">
        <f>W30</f>
        <v>2386</v>
      </c>
      <c r="L4" s="14">
        <f>Tulokset!D38</f>
        <v>877</v>
      </c>
      <c r="M4" s="3"/>
      <c r="N4" s="13" t="s">
        <v>40</v>
      </c>
      <c r="O4" s="3">
        <f>IF(K13="",0,K13)</f>
        <v>362</v>
      </c>
      <c r="P4" s="14">
        <f>Tulokset!G38</f>
        <v>948</v>
      </c>
      <c r="Q4" s="3"/>
      <c r="R4" s="13" t="s">
        <v>40</v>
      </c>
      <c r="S4" s="3"/>
      <c r="T4" s="3"/>
      <c r="U4" s="3">
        <f>W13</f>
        <v>348</v>
      </c>
      <c r="V4" s="14">
        <f>Tulokset!J38</f>
        <v>874</v>
      </c>
    </row>
    <row r="5" spans="2:23" x14ac:dyDescent="0.2">
      <c r="H5" s="13" t="s">
        <v>55</v>
      </c>
      <c r="I5" s="3"/>
      <c r="J5" s="3"/>
      <c r="K5" s="3">
        <f>AH30</f>
        <v>2452</v>
      </c>
      <c r="L5" s="14">
        <f>Tulokset!D52</f>
        <v>891</v>
      </c>
      <c r="M5" s="3"/>
      <c r="N5" s="13" t="s">
        <v>55</v>
      </c>
      <c r="O5" s="3">
        <f>IF(K14="",0,K14)</f>
        <v>0</v>
      </c>
      <c r="P5" s="14">
        <f>Tulokset!G52</f>
        <v>0</v>
      </c>
      <c r="Q5" s="3"/>
      <c r="R5" s="13" t="s">
        <v>55</v>
      </c>
      <c r="S5" s="3"/>
      <c r="T5" s="3"/>
      <c r="U5" s="3" t="str">
        <f>W14</f>
        <v/>
      </c>
      <c r="V5" s="14">
        <f>Tulokset!J52</f>
        <v>0</v>
      </c>
    </row>
    <row r="6" spans="2:23" x14ac:dyDescent="0.2">
      <c r="H6" s="13" t="s">
        <v>32</v>
      </c>
      <c r="I6" s="3"/>
      <c r="J6" s="3"/>
      <c r="K6" s="3">
        <f>SUM(K3:K5)</f>
        <v>7152</v>
      </c>
      <c r="L6" s="14">
        <f>SUM(L3:L5)</f>
        <v>2641</v>
      </c>
      <c r="M6" s="3"/>
      <c r="N6" s="13" t="s">
        <v>32</v>
      </c>
      <c r="O6" s="3">
        <f>SUM(O3:O5)</f>
        <v>708</v>
      </c>
      <c r="P6" s="14">
        <f>SUM(P3:P5)</f>
        <v>1942</v>
      </c>
      <c r="Q6" s="3"/>
      <c r="R6" s="13" t="s">
        <v>32</v>
      </c>
      <c r="S6" s="3"/>
      <c r="T6" s="3"/>
      <c r="U6" s="3">
        <f>SUM(U3:U5)</f>
        <v>732</v>
      </c>
      <c r="V6" s="14">
        <f>SUM(V3:V5)</f>
        <v>1832</v>
      </c>
    </row>
    <row r="7" spans="2:23" x14ac:dyDescent="0.2">
      <c r="H7" s="13" t="s">
        <v>57</v>
      </c>
      <c r="I7" s="3"/>
      <c r="J7" s="3"/>
      <c r="K7" s="3">
        <f>IF(COUNT(K3:K5)=3,SMALL(K3:K5,1),0)</f>
        <v>2314</v>
      </c>
      <c r="L7" s="14">
        <f>IF(COUNT(L3:L5)=3,SMALL(L3:L5,1),0)</f>
        <v>873</v>
      </c>
      <c r="M7" s="3"/>
      <c r="N7" s="13" t="s">
        <v>57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4838</v>
      </c>
      <c r="L8" s="17">
        <f>L6</f>
        <v>2641</v>
      </c>
      <c r="M8" s="3"/>
      <c r="N8" s="15" t="s">
        <v>58</v>
      </c>
      <c r="O8" s="16">
        <f>O6-O7</f>
        <v>708</v>
      </c>
      <c r="P8" s="17">
        <f>P6-P7</f>
        <v>1942</v>
      </c>
      <c r="Q8" s="3"/>
      <c r="R8" s="15" t="s">
        <v>58</v>
      </c>
      <c r="S8" s="16"/>
      <c r="T8" s="16"/>
      <c r="U8" s="16">
        <f>U6-U7</f>
        <v>732</v>
      </c>
      <c r="V8" s="17">
        <f>V6-V7</f>
        <v>1832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>
        <v>115</v>
      </c>
      <c r="F12" s="10">
        <v>100</v>
      </c>
      <c r="G12" s="33">
        <v>131</v>
      </c>
      <c r="H12" s="10"/>
      <c r="I12" s="36"/>
      <c r="J12" s="3"/>
      <c r="K12" s="38">
        <f t="shared" ref="K12:K14" si="0">IF(COUNT(E12:I12)=3,SUM(E12:I12),IF(COUNT(E12:I12)=4,SUM(E12:I12)-SMALL(E12:I12,1),IF(COUNT(E12:I12)=5,SUM(E12:I12)-LARGE(E12:I12,1)-SMALL(E12:I12,1),"")))</f>
        <v>346</v>
      </c>
      <c r="N12" s="13" t="s">
        <v>19</v>
      </c>
      <c r="O12" s="3"/>
      <c r="P12" s="3"/>
      <c r="Q12" s="33">
        <v>129</v>
      </c>
      <c r="R12" s="10">
        <v>127</v>
      </c>
      <c r="S12" s="33">
        <v>128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384</v>
      </c>
    </row>
    <row r="13" spans="2:23" x14ac:dyDescent="0.2">
      <c r="B13" s="13" t="s">
        <v>18</v>
      </c>
      <c r="C13" s="3"/>
      <c r="D13" s="3"/>
      <c r="E13" s="33">
        <v>109</v>
      </c>
      <c r="F13" s="10">
        <v>113</v>
      </c>
      <c r="G13" s="33">
        <v>140</v>
      </c>
      <c r="H13" s="10"/>
      <c r="I13" s="36"/>
      <c r="J13" s="3"/>
      <c r="K13" s="38">
        <f t="shared" si="0"/>
        <v>362</v>
      </c>
      <c r="N13" s="13" t="s">
        <v>20</v>
      </c>
      <c r="O13" s="3"/>
      <c r="P13" s="3"/>
      <c r="Q13" s="33">
        <v>99</v>
      </c>
      <c r="R13" s="10">
        <v>121</v>
      </c>
      <c r="S13" s="33">
        <v>128</v>
      </c>
      <c r="T13" s="10"/>
      <c r="U13" s="36"/>
      <c r="V13" s="3"/>
      <c r="W13" s="38">
        <f t="shared" ref="W13:W14" si="1">IF(COUNT(Q13:U13)=3,SUM(Q13:U13),IF(COUNT(Q13:U13)=4,SUM(Q13:U13)-SMALL(Q13:U13,1),IF(COUNT(Q13:U13)=5,SUM(Q13:U13)-LARGE(Q13:U13,1)-SMALL(Q13:U13,1),"")))</f>
        <v>348</v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224</v>
      </c>
      <c r="F16" s="32">
        <f t="shared" ref="F16:I16" si="2">SUM(F12:F14)</f>
        <v>213</v>
      </c>
      <c r="G16" s="35">
        <f t="shared" si="2"/>
        <v>271</v>
      </c>
      <c r="H16" s="32">
        <f t="shared" si="2"/>
        <v>0</v>
      </c>
      <c r="I16" s="35">
        <f t="shared" si="2"/>
        <v>0</v>
      </c>
      <c r="J16" s="32"/>
      <c r="K16" s="42">
        <f>SUM(K12:K14)</f>
        <v>708</v>
      </c>
      <c r="N16" s="32" t="s">
        <v>32</v>
      </c>
      <c r="O16" s="32"/>
      <c r="P16" s="32"/>
      <c r="Q16" s="35">
        <f t="shared" ref="Q16:U16" si="3">SUM(Q12:Q14)</f>
        <v>228</v>
      </c>
      <c r="R16" s="32">
        <f t="shared" si="3"/>
        <v>248</v>
      </c>
      <c r="S16" s="35">
        <f t="shared" si="3"/>
        <v>256</v>
      </c>
      <c r="T16" s="32">
        <f t="shared" si="3"/>
        <v>0</v>
      </c>
      <c r="U16" s="35">
        <f t="shared" si="3"/>
        <v>0</v>
      </c>
      <c r="V16" s="32"/>
      <c r="W16" s="42">
        <f>SUM(W12:W14)</f>
        <v>732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3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4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49" t="s">
        <v>67</v>
      </c>
      <c r="C21" s="50">
        <f>INDEX(Liikkeet!D:D,MATCH(B21,Liikkeet!B:B,0))</f>
        <v>7</v>
      </c>
      <c r="D21" s="3"/>
      <c r="E21" s="38">
        <v>14</v>
      </c>
      <c r="F21" s="3">
        <v>12</v>
      </c>
      <c r="G21" s="38">
        <v>14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280</v>
      </c>
      <c r="N21" s="49" t="str">
        <f>B21</f>
        <v>B2</v>
      </c>
      <c r="O21" s="50">
        <f>INDEX(Liikkeet!D:D,MATCH(N21,Liikkeet!B:B,0))</f>
        <v>7</v>
      </c>
      <c r="P21" s="3"/>
      <c r="Q21" s="38">
        <v>14</v>
      </c>
      <c r="R21" s="3">
        <v>13</v>
      </c>
      <c r="S21" s="38">
        <v>14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287</v>
      </c>
      <c r="Y21" s="49" t="str">
        <f>B21</f>
        <v>B2</v>
      </c>
      <c r="Z21" s="50">
        <f>INDEX(Liikkeet!D:D,MATCH(Y21,Liikkeet!B:B,0))</f>
        <v>7</v>
      </c>
      <c r="AA21" s="3"/>
      <c r="AB21" s="38">
        <v>14</v>
      </c>
      <c r="AC21" s="3">
        <v>14</v>
      </c>
      <c r="AD21" s="38">
        <v>15</v>
      </c>
      <c r="AE21" s="3"/>
      <c r="AF21" s="40"/>
      <c r="AH21" s="38">
        <f>IF(SUM(AB21:AF21)=0,"",(IF(COUNT(AB21:AF21)=3,SUM(AB21:AF21),IF(COUNT(AB21:AF21)=4,SUM(AB21:AF21)-SMALL(AB21:AF21,1),IF(COUNT(AB21:AF21)=5,SUM(AB21:AF21)-LARGE(AB21:AF21,1)-SMALL(AB21:AF21,1),""))))*Z21)</f>
        <v>301</v>
      </c>
    </row>
    <row r="22" spans="2:34" x14ac:dyDescent="0.2">
      <c r="B22" s="49">
        <v>14</v>
      </c>
      <c r="C22" s="50">
        <f>INDEX(Liikkeet!D:D,MATCH(B22,Liikkeet!B:B,0))</f>
        <v>6.5</v>
      </c>
      <c r="D22" s="3"/>
      <c r="E22" s="38">
        <v>12</v>
      </c>
      <c r="F22" s="3">
        <v>14</v>
      </c>
      <c r="G22" s="38">
        <v>14</v>
      </c>
      <c r="H22" s="3"/>
      <c r="I22" s="40"/>
      <c r="J22" s="3"/>
      <c r="K22" s="38">
        <f t="shared" ref="K22:K28" si="4">IF(SUM(E22:I22)=0,"",(IF(COUNT(E22:I22)=3,SUM(E22:I22),IF(COUNT(E22:I22)=4,SUM(E22:I22)-SMALL(E22:I22,1),IF(COUNT(E22:I22)=5,SUM(E22:I22)-LARGE(E22:I22,1)-SMALL(E22:I22,1),""))))*C22)</f>
        <v>260</v>
      </c>
      <c r="N22" s="49">
        <f>B22</f>
        <v>14</v>
      </c>
      <c r="O22" s="50">
        <f>INDEX(Liikkeet!D:D,MATCH(N22,Liikkeet!B:B,0))</f>
        <v>6.5</v>
      </c>
      <c r="P22" s="3"/>
      <c r="Q22" s="38">
        <v>12</v>
      </c>
      <c r="R22" s="3">
        <v>14</v>
      </c>
      <c r="S22" s="38">
        <v>13</v>
      </c>
      <c r="T22" s="3"/>
      <c r="U22" s="40"/>
      <c r="V22" s="3"/>
      <c r="W22" s="38">
        <f t="shared" ref="W22:W28" si="5">IF(SUM(Q22:U22)=0,"",(IF(COUNT(Q22:U22)=3,SUM(Q22:U22),IF(COUNT(Q22:U22)=4,SUM(Q22:U22)-SMALL(Q22:U22,1),IF(COUNT(Q22:U22)=5,SUM(Q22:U22)-LARGE(Q22:U22,1)-SMALL(Q22:U22,1),""))))*O22)</f>
        <v>253.5</v>
      </c>
      <c r="Y22" s="49">
        <f>B22</f>
        <v>14</v>
      </c>
      <c r="Z22" s="50">
        <f>INDEX(Liikkeet!D:D,MATCH(Y22,Liikkeet!B:B,0))</f>
        <v>6.5</v>
      </c>
      <c r="AA22" s="3"/>
      <c r="AB22" s="38">
        <v>12</v>
      </c>
      <c r="AC22" s="3">
        <v>14</v>
      </c>
      <c r="AD22" s="38">
        <v>16</v>
      </c>
      <c r="AE22" s="3"/>
      <c r="AF22" s="40"/>
      <c r="AH22" s="38">
        <f t="shared" ref="AH22:AH28" si="6">IF(SUM(AB22:AF22)=0,"",(IF(COUNT(AB22:AF22)=3,SUM(AB22:AF22),IF(COUNT(AB22:AF22)=4,SUM(AB22:AF22)-SMALL(AB22:AF22,1),IF(COUNT(AB22:AF22)=5,SUM(AB22:AF22)-LARGE(AB22:AF22,1)-SMALL(AB22:AF22,1),""))))*Z22)</f>
        <v>273</v>
      </c>
    </row>
    <row r="23" spans="2:34" x14ac:dyDescent="0.2">
      <c r="B23" s="49">
        <v>19</v>
      </c>
      <c r="C23" s="50">
        <f>INDEX(Liikkeet!D:D,MATCH(B23,Liikkeet!B:B,0))</f>
        <v>8</v>
      </c>
      <c r="D23" s="3"/>
      <c r="E23" s="38">
        <v>12</v>
      </c>
      <c r="F23" s="3">
        <v>12</v>
      </c>
      <c r="G23" s="38">
        <v>13</v>
      </c>
      <c r="H23" s="3"/>
      <c r="I23" s="40"/>
      <c r="J23" s="3"/>
      <c r="K23" s="38">
        <f t="shared" si="4"/>
        <v>296</v>
      </c>
      <c r="N23" s="49">
        <f t="shared" ref="N23:N28" si="7">B23</f>
        <v>19</v>
      </c>
      <c r="O23" s="50">
        <f>INDEX(Liikkeet!D:D,MATCH(N23,Liikkeet!B:B,0))</f>
        <v>8</v>
      </c>
      <c r="P23" s="3"/>
      <c r="Q23" s="38">
        <v>14</v>
      </c>
      <c r="R23" s="3">
        <v>9</v>
      </c>
      <c r="S23" s="38">
        <v>14</v>
      </c>
      <c r="T23" s="3"/>
      <c r="U23" s="40"/>
      <c r="V23" s="3"/>
      <c r="W23" s="38">
        <f t="shared" si="5"/>
        <v>296</v>
      </c>
      <c r="Y23" s="49">
        <f t="shared" ref="Y23:Y28" si="8">B23</f>
        <v>19</v>
      </c>
      <c r="Z23" s="50">
        <f>INDEX(Liikkeet!D:D,MATCH(Y23,Liikkeet!B:B,0))</f>
        <v>8</v>
      </c>
      <c r="AA23" s="3"/>
      <c r="AB23" s="38">
        <v>14</v>
      </c>
      <c r="AC23" s="3">
        <v>15</v>
      </c>
      <c r="AD23" s="38">
        <v>14</v>
      </c>
      <c r="AE23" s="3"/>
      <c r="AF23" s="40"/>
      <c r="AH23" s="38">
        <f t="shared" si="6"/>
        <v>344</v>
      </c>
    </row>
    <row r="24" spans="2:34" x14ac:dyDescent="0.2">
      <c r="B24" s="49">
        <v>11</v>
      </c>
      <c r="C24" s="50">
        <f>INDEX(Liikkeet!D:D,MATCH(B24,Liikkeet!B:B,0))</f>
        <v>6</v>
      </c>
      <c r="D24" s="3"/>
      <c r="E24" s="38">
        <v>14</v>
      </c>
      <c r="F24" s="3">
        <v>11</v>
      </c>
      <c r="G24" s="38">
        <v>14</v>
      </c>
      <c r="H24" s="3"/>
      <c r="I24" s="40"/>
      <c r="J24" s="3"/>
      <c r="K24" s="38">
        <f t="shared" si="4"/>
        <v>234</v>
      </c>
      <c r="N24" s="49">
        <f t="shared" si="7"/>
        <v>11</v>
      </c>
      <c r="O24" s="50">
        <f>INDEX(Liikkeet!D:D,MATCH(N24,Liikkeet!B:B,0))</f>
        <v>6</v>
      </c>
      <c r="P24" s="3"/>
      <c r="Q24" s="38">
        <v>14</v>
      </c>
      <c r="R24" s="3">
        <v>13</v>
      </c>
      <c r="S24" s="38">
        <v>13</v>
      </c>
      <c r="T24" s="3"/>
      <c r="U24" s="40"/>
      <c r="V24" s="3"/>
      <c r="W24" s="38">
        <f t="shared" si="5"/>
        <v>240</v>
      </c>
      <c r="Y24" s="49">
        <f t="shared" si="8"/>
        <v>11</v>
      </c>
      <c r="Z24" s="50">
        <f>INDEX(Liikkeet!D:D,MATCH(Y24,Liikkeet!B:B,0))</f>
        <v>6</v>
      </c>
      <c r="AA24" s="3"/>
      <c r="AB24" s="38">
        <v>16</v>
      </c>
      <c r="AC24" s="3">
        <v>14</v>
      </c>
      <c r="AD24" s="38">
        <v>16</v>
      </c>
      <c r="AE24" s="3"/>
      <c r="AF24" s="40"/>
      <c r="AH24" s="38">
        <f t="shared" si="6"/>
        <v>276</v>
      </c>
    </row>
    <row r="25" spans="2:34" x14ac:dyDescent="0.2">
      <c r="B25" s="49">
        <v>20</v>
      </c>
      <c r="C25" s="50">
        <f>INDEX(Liikkeet!D:D,MATCH(B25,Liikkeet!B:B,0))</f>
        <v>8</v>
      </c>
      <c r="D25" s="3"/>
      <c r="E25" s="38">
        <v>12</v>
      </c>
      <c r="F25" s="3">
        <v>12</v>
      </c>
      <c r="G25" s="38">
        <v>15</v>
      </c>
      <c r="H25" s="3"/>
      <c r="I25" s="40"/>
      <c r="J25" s="3"/>
      <c r="K25" s="38">
        <f t="shared" si="4"/>
        <v>312</v>
      </c>
      <c r="N25" s="49">
        <f t="shared" si="7"/>
        <v>20</v>
      </c>
      <c r="O25" s="50">
        <f>INDEX(Liikkeet!D:D,MATCH(N25,Liikkeet!B:B,0))</f>
        <v>8</v>
      </c>
      <c r="P25" s="3"/>
      <c r="Q25" s="38">
        <v>12</v>
      </c>
      <c r="R25" s="3">
        <v>15</v>
      </c>
      <c r="S25" s="38">
        <v>16</v>
      </c>
      <c r="T25" s="3"/>
      <c r="U25" s="40"/>
      <c r="V25" s="3"/>
      <c r="W25" s="38">
        <f t="shared" si="5"/>
        <v>344</v>
      </c>
      <c r="Y25" s="49">
        <f t="shared" si="8"/>
        <v>20</v>
      </c>
      <c r="Z25" s="50">
        <f>INDEX(Liikkeet!D:D,MATCH(Y25,Liikkeet!B:B,0))</f>
        <v>8</v>
      </c>
      <c r="AA25" s="3"/>
      <c r="AB25" s="38">
        <v>13</v>
      </c>
      <c r="AC25" s="3">
        <v>15</v>
      </c>
      <c r="AD25" s="38">
        <v>15</v>
      </c>
      <c r="AE25" s="3"/>
      <c r="AF25" s="40"/>
      <c r="AH25" s="38">
        <f t="shared" si="6"/>
        <v>344</v>
      </c>
    </row>
    <row r="26" spans="2:34" x14ac:dyDescent="0.2">
      <c r="B26" s="49">
        <v>18</v>
      </c>
      <c r="C26" s="50">
        <f>INDEX(Liikkeet!D:D,MATCH(B26,Liikkeet!B:B,0))</f>
        <v>7.5</v>
      </c>
      <c r="D26" s="3"/>
      <c r="E26" s="38">
        <v>16</v>
      </c>
      <c r="F26" s="3">
        <v>14</v>
      </c>
      <c r="G26" s="38">
        <v>17</v>
      </c>
      <c r="H26" s="3"/>
      <c r="I26" s="40"/>
      <c r="J26" s="3"/>
      <c r="K26" s="38">
        <f t="shared" si="4"/>
        <v>352.5</v>
      </c>
      <c r="N26" s="49">
        <f t="shared" si="7"/>
        <v>18</v>
      </c>
      <c r="O26" s="50">
        <f>INDEX(Liikkeet!D:D,MATCH(N26,Liikkeet!B:B,0))</f>
        <v>7.5</v>
      </c>
      <c r="P26" s="3"/>
      <c r="Q26" s="38">
        <v>12</v>
      </c>
      <c r="R26" s="3">
        <v>13</v>
      </c>
      <c r="S26" s="38">
        <v>14</v>
      </c>
      <c r="T26" s="3"/>
      <c r="U26" s="40"/>
      <c r="V26" s="3"/>
      <c r="W26" s="38">
        <f t="shared" si="5"/>
        <v>292.5</v>
      </c>
      <c r="Y26" s="49">
        <f t="shared" si="8"/>
        <v>18</v>
      </c>
      <c r="Z26" s="50">
        <f>INDEX(Liikkeet!D:D,MATCH(Y26,Liikkeet!B:B,0))</f>
        <v>7.5</v>
      </c>
      <c r="AA26" s="3"/>
      <c r="AB26" s="38">
        <v>14</v>
      </c>
      <c r="AC26" s="3">
        <v>14</v>
      </c>
      <c r="AD26" s="38">
        <v>13</v>
      </c>
      <c r="AE26" s="3"/>
      <c r="AF26" s="40"/>
      <c r="AH26" s="38">
        <f t="shared" si="6"/>
        <v>307.5</v>
      </c>
    </row>
    <row r="27" spans="2:34" x14ac:dyDescent="0.2">
      <c r="B27" s="49" t="s">
        <v>95</v>
      </c>
      <c r="C27" s="50">
        <f>INDEX(Liikkeet!D:D,MATCH(B27,Liikkeet!B:B,0))</f>
        <v>8.5</v>
      </c>
      <c r="D27" s="3"/>
      <c r="E27" s="38">
        <v>10</v>
      </c>
      <c r="F27" s="3">
        <v>11</v>
      </c>
      <c r="G27" s="38">
        <v>12</v>
      </c>
      <c r="H27" s="3"/>
      <c r="I27" s="40"/>
      <c r="J27" s="3"/>
      <c r="K27" s="38">
        <f t="shared" si="4"/>
        <v>280.5</v>
      </c>
      <c r="N27" s="49" t="str">
        <f t="shared" si="7"/>
        <v>B5</v>
      </c>
      <c r="O27" s="50">
        <f>INDEX(Liikkeet!D:D,MATCH(N27,Liikkeet!B:B,0))</f>
        <v>8.5</v>
      </c>
      <c r="P27" s="3"/>
      <c r="Q27" s="38">
        <v>13</v>
      </c>
      <c r="R27" s="3">
        <v>15</v>
      </c>
      <c r="S27" s="38">
        <v>16</v>
      </c>
      <c r="T27" s="3"/>
      <c r="U27" s="40"/>
      <c r="V27" s="3"/>
      <c r="W27" s="38">
        <f t="shared" si="5"/>
        <v>374</v>
      </c>
      <c r="Y27" s="49" t="str">
        <f t="shared" si="8"/>
        <v>B5</v>
      </c>
      <c r="Z27" s="50">
        <f>INDEX(Liikkeet!D:D,MATCH(Y27,Liikkeet!B:B,0))</f>
        <v>8.5</v>
      </c>
      <c r="AA27" s="3"/>
      <c r="AB27" s="38">
        <v>12</v>
      </c>
      <c r="AC27" s="3">
        <v>14</v>
      </c>
      <c r="AD27" s="38">
        <v>14</v>
      </c>
      <c r="AE27" s="3"/>
      <c r="AF27" s="40"/>
      <c r="AH27" s="38">
        <f t="shared" si="6"/>
        <v>340</v>
      </c>
    </row>
    <row r="28" spans="2:34" x14ac:dyDescent="0.2">
      <c r="B28" s="51">
        <v>13</v>
      </c>
      <c r="C28" s="52">
        <f>INDEX(Liikkeet!D:D,MATCH(B28,Liikkeet!B:B,0))</f>
        <v>6.5</v>
      </c>
      <c r="D28" s="16"/>
      <c r="E28" s="39">
        <v>16</v>
      </c>
      <c r="F28" s="16">
        <v>15</v>
      </c>
      <c r="G28" s="39">
        <v>15</v>
      </c>
      <c r="H28" s="16"/>
      <c r="I28" s="41"/>
      <c r="J28" s="3"/>
      <c r="K28" s="38">
        <f t="shared" si="4"/>
        <v>299</v>
      </c>
      <c r="N28" s="51">
        <f t="shared" si="7"/>
        <v>13</v>
      </c>
      <c r="O28" s="52">
        <f>INDEX(Liikkeet!D:D,MATCH(N28,Liikkeet!B:B,0))</f>
        <v>6.5</v>
      </c>
      <c r="P28" s="16"/>
      <c r="Q28" s="39">
        <v>16</v>
      </c>
      <c r="R28" s="16">
        <v>16</v>
      </c>
      <c r="S28" s="39">
        <v>14</v>
      </c>
      <c r="T28" s="16"/>
      <c r="U28" s="41"/>
      <c r="V28" s="3"/>
      <c r="W28" s="38">
        <f t="shared" si="5"/>
        <v>299</v>
      </c>
      <c r="Y28" s="51">
        <f t="shared" si="8"/>
        <v>13</v>
      </c>
      <c r="Z28" s="52">
        <f>INDEX(Liikkeet!D:D,MATCH(Y28,Liikkeet!B:B,0))</f>
        <v>6.5</v>
      </c>
      <c r="AA28" s="16"/>
      <c r="AB28" s="39">
        <v>13</v>
      </c>
      <c r="AC28" s="16">
        <v>14</v>
      </c>
      <c r="AD28" s="39">
        <v>14</v>
      </c>
      <c r="AE28" s="16"/>
      <c r="AF28" s="41"/>
      <c r="AH28" s="38">
        <f t="shared" si="6"/>
        <v>266.5</v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106</v>
      </c>
      <c r="F30" s="32">
        <f t="shared" ref="F30:I30" si="9">SUM(F21:F28)</f>
        <v>101</v>
      </c>
      <c r="G30" s="35">
        <f t="shared" si="9"/>
        <v>114</v>
      </c>
      <c r="H30" s="32">
        <f t="shared" si="9"/>
        <v>0</v>
      </c>
      <c r="I30" s="35">
        <f t="shared" si="9"/>
        <v>0</v>
      </c>
      <c r="J30" s="32"/>
      <c r="K30" s="42">
        <f>SUM(K21:K28)</f>
        <v>2314</v>
      </c>
      <c r="N30" s="32" t="s">
        <v>32</v>
      </c>
      <c r="O30" s="32"/>
      <c r="P30" s="32"/>
      <c r="Q30" s="35">
        <f>SUM(Q21:Q28)</f>
        <v>107</v>
      </c>
      <c r="R30" s="32">
        <f t="shared" ref="R30:W30" si="10">SUM(R21:R28)</f>
        <v>108</v>
      </c>
      <c r="S30" s="35">
        <f t="shared" si="10"/>
        <v>114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2386</v>
      </c>
      <c r="Y30" s="32" t="s">
        <v>32</v>
      </c>
      <c r="Z30" s="32"/>
      <c r="AA30" s="32"/>
      <c r="AB30" s="35">
        <f>SUM(AB21:AB28)</f>
        <v>108</v>
      </c>
      <c r="AC30" s="32">
        <f t="shared" ref="AC30:AH30" si="11">SUM(AC21:AC28)</f>
        <v>114</v>
      </c>
      <c r="AD30" s="35">
        <f t="shared" si="11"/>
        <v>117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2452</v>
      </c>
    </row>
  </sheetData>
  <mergeCells count="7">
    <mergeCell ref="AB19:AF19"/>
    <mergeCell ref="C2:D2"/>
    <mergeCell ref="C3:D3"/>
    <mergeCell ref="E10:I10"/>
    <mergeCell ref="Q10:U10"/>
    <mergeCell ref="E19:I19"/>
    <mergeCell ref="Q19:U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E12" sqref="E12:G12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67">
        <f>Kilpailu!B17</f>
        <v>0</v>
      </c>
      <c r="D2" s="67"/>
      <c r="H2" s="11" t="s">
        <v>56</v>
      </c>
      <c r="I2" s="12"/>
      <c r="J2" s="12"/>
      <c r="K2" s="12"/>
      <c r="L2" s="30" t="s">
        <v>53</v>
      </c>
      <c r="M2" s="3"/>
      <c r="N2" s="11" t="s">
        <v>16</v>
      </c>
      <c r="O2" s="12"/>
      <c r="P2" s="30" t="s">
        <v>53</v>
      </c>
      <c r="Q2" s="3"/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66">
        <f>Kilpailu!B6</f>
        <v>41111</v>
      </c>
      <c r="D3" s="66"/>
      <c r="H3" s="13" t="s">
        <v>39</v>
      </c>
      <c r="I3" s="3"/>
      <c r="J3" s="3"/>
      <c r="K3" s="3">
        <f>K30</f>
        <v>0</v>
      </c>
      <c r="L3" s="14" t="str">
        <f>Tulokset!D25</f>
        <v/>
      </c>
      <c r="M3" s="3"/>
      <c r="N3" s="13" t="s">
        <v>39</v>
      </c>
      <c r="O3" s="3" t="str">
        <f>K12</f>
        <v/>
      </c>
      <c r="P3" s="14" t="str">
        <f>Tulokset!G25</f>
        <v/>
      </c>
      <c r="Q3" s="3"/>
      <c r="R3" s="13" t="s">
        <v>39</v>
      </c>
      <c r="S3" s="3"/>
      <c r="T3" s="3"/>
      <c r="U3" s="3" t="str">
        <f>W12</f>
        <v/>
      </c>
      <c r="V3" s="14" t="str">
        <f>Tulokset!J25</f>
        <v/>
      </c>
    </row>
    <row r="4" spans="2:23" x14ac:dyDescent="0.2">
      <c r="B4" s="2" t="s">
        <v>34</v>
      </c>
      <c r="C4" s="68" t="str">
        <f>Kilpailu!B5</f>
        <v>Nummela</v>
      </c>
      <c r="D4" s="68"/>
      <c r="H4" s="13" t="s">
        <v>40</v>
      </c>
      <c r="I4" s="3"/>
      <c r="J4" s="3"/>
      <c r="K4" s="3">
        <f>W30</f>
        <v>0</v>
      </c>
      <c r="L4" s="14" t="str">
        <f>Tulokset!D39</f>
        <v/>
      </c>
      <c r="M4" s="3"/>
      <c r="N4" s="13" t="s">
        <v>40</v>
      </c>
      <c r="O4" s="3">
        <f>IF(K13="",0,K13)</f>
        <v>0</v>
      </c>
      <c r="P4" s="14" t="str">
        <f>Tulokset!G39</f>
        <v/>
      </c>
      <c r="Q4" s="3"/>
      <c r="R4" s="13" t="s">
        <v>40</v>
      </c>
      <c r="S4" s="3"/>
      <c r="T4" s="3"/>
      <c r="U4" s="3" t="str">
        <f>W13</f>
        <v/>
      </c>
      <c r="V4" s="14" t="str">
        <f>Tulokset!J39</f>
        <v/>
      </c>
    </row>
    <row r="5" spans="2:23" x14ac:dyDescent="0.2">
      <c r="H5" s="13" t="s">
        <v>55</v>
      </c>
      <c r="I5" s="3"/>
      <c r="J5" s="3"/>
      <c r="K5" s="3">
        <f>AH30</f>
        <v>0</v>
      </c>
      <c r="L5" s="14" t="str">
        <f>Tulokset!D53</f>
        <v/>
      </c>
      <c r="M5" s="3"/>
      <c r="N5" s="13" t="s">
        <v>55</v>
      </c>
      <c r="O5" s="3">
        <f>IF(K14="",0,K14)</f>
        <v>0</v>
      </c>
      <c r="P5" s="14" t="str">
        <f>Tulokset!G53</f>
        <v/>
      </c>
      <c r="Q5" s="3"/>
      <c r="R5" s="13" t="s">
        <v>55</v>
      </c>
      <c r="S5" s="3"/>
      <c r="T5" s="3"/>
      <c r="U5" s="3" t="str">
        <f>W14</f>
        <v/>
      </c>
      <c r="V5" s="14" t="str">
        <f>Tulokset!J53</f>
        <v/>
      </c>
    </row>
    <row r="6" spans="2:23" x14ac:dyDescent="0.2">
      <c r="H6" s="13" t="s">
        <v>32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32</v>
      </c>
      <c r="O6" s="3">
        <f>SUM(O3:O5)</f>
        <v>0</v>
      </c>
      <c r="P6" s="14">
        <f>SUM(P3:P5)</f>
        <v>0</v>
      </c>
      <c r="Q6" s="3"/>
      <c r="R6" s="13" t="s">
        <v>32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57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57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0</v>
      </c>
      <c r="L8" s="17">
        <f>L6-L7</f>
        <v>0</v>
      </c>
      <c r="M8" s="3"/>
      <c r="N8" s="15" t="s">
        <v>58</v>
      </c>
      <c r="O8" s="16">
        <f>O6-O7</f>
        <v>0</v>
      </c>
      <c r="P8" s="17">
        <f>P6-P7</f>
        <v>0</v>
      </c>
      <c r="Q8" s="3"/>
      <c r="R8" s="15" t="s">
        <v>58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 t="shared" ref="K12:K14" si="0"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si="0"/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32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2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3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49"/>
      <c r="C21" s="50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49">
        <f>B21</f>
        <v>0</v>
      </c>
      <c r="O21" s="50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49">
        <f>B21</f>
        <v>0</v>
      </c>
      <c r="Z21" s="50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49"/>
      <c r="C22" s="50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49">
        <f>B22</f>
        <v>0</v>
      </c>
      <c r="O22" s="50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49">
        <f>B22</f>
        <v>0</v>
      </c>
      <c r="Z22" s="50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49"/>
      <c r="C23" s="50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49">
        <f t="shared" ref="N23:N28" si="7">B23</f>
        <v>0</v>
      </c>
      <c r="O23" s="50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49">
        <f t="shared" ref="Y23:Y28" si="8">B23</f>
        <v>0</v>
      </c>
      <c r="Z23" s="50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49"/>
      <c r="C24" s="50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49">
        <f t="shared" si="7"/>
        <v>0</v>
      </c>
      <c r="O24" s="50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49">
        <f t="shared" si="8"/>
        <v>0</v>
      </c>
      <c r="Z24" s="50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49"/>
      <c r="C25" s="50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49">
        <f t="shared" si="7"/>
        <v>0</v>
      </c>
      <c r="O25" s="50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49">
        <f t="shared" si="8"/>
        <v>0</v>
      </c>
      <c r="Z25" s="50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49"/>
      <c r="C26" s="50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49">
        <f t="shared" si="7"/>
        <v>0</v>
      </c>
      <c r="O26" s="50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49">
        <f t="shared" si="8"/>
        <v>0</v>
      </c>
      <c r="Z26" s="50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49"/>
      <c r="C27" s="50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49">
        <f t="shared" si="7"/>
        <v>0</v>
      </c>
      <c r="O27" s="50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49">
        <f t="shared" si="8"/>
        <v>0</v>
      </c>
      <c r="Z27" s="50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51"/>
      <c r="C28" s="52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51">
        <f t="shared" si="7"/>
        <v>0</v>
      </c>
      <c r="O28" s="52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51">
        <f t="shared" si="8"/>
        <v>0</v>
      </c>
      <c r="Z28" s="52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0</v>
      </c>
      <c r="F30" s="32">
        <f t="shared" ref="F30:I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>SUM(K21:K28)</f>
        <v>0</v>
      </c>
      <c r="N30" s="32" t="s">
        <v>32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32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8">
    <mergeCell ref="E19:I19"/>
    <mergeCell ref="Q19:U19"/>
    <mergeCell ref="AB19:AF19"/>
    <mergeCell ref="C2:D2"/>
    <mergeCell ref="C3:D3"/>
    <mergeCell ref="C4:D4"/>
    <mergeCell ref="E10:I10"/>
    <mergeCell ref="Q10:U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B5" sqref="B5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Kilpailu!B18</f>
        <v>0</v>
      </c>
      <c r="D2" s="31"/>
      <c r="H2" s="11" t="s">
        <v>56</v>
      </c>
      <c r="I2" s="12"/>
      <c r="J2" s="12"/>
      <c r="K2" s="12"/>
      <c r="L2" s="30" t="s">
        <v>53</v>
      </c>
      <c r="M2" s="3"/>
      <c r="N2" s="11" t="s">
        <v>16</v>
      </c>
      <c r="O2" s="12"/>
      <c r="P2" s="30" t="s">
        <v>53</v>
      </c>
      <c r="Q2" s="3"/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9">
        <f>Kilpailu!B6</f>
        <v>41111</v>
      </c>
      <c r="H3" s="13" t="s">
        <v>39</v>
      </c>
      <c r="I3" s="3"/>
      <c r="J3" s="3"/>
      <c r="K3" s="3">
        <f>K30</f>
        <v>0</v>
      </c>
      <c r="L3" s="14" t="str">
        <f>Tulokset!D26</f>
        <v/>
      </c>
      <c r="M3" s="3"/>
      <c r="N3" s="13" t="s">
        <v>39</v>
      </c>
      <c r="O3" s="3" t="str">
        <f>K12</f>
        <v/>
      </c>
      <c r="P3" s="14" t="str">
        <f>Tulokset!G26</f>
        <v/>
      </c>
      <c r="Q3" s="3"/>
      <c r="R3" s="13" t="s">
        <v>39</v>
      </c>
      <c r="S3" s="3"/>
      <c r="T3" s="3"/>
      <c r="U3" s="3" t="str">
        <f>W12</f>
        <v/>
      </c>
      <c r="V3" s="14" t="str">
        <f>Tulokset!J26</f>
        <v/>
      </c>
    </row>
    <row r="4" spans="2:23" x14ac:dyDescent="0.2">
      <c r="B4" s="2" t="s">
        <v>34</v>
      </c>
      <c r="C4" s="2" t="str">
        <f>Kilpailu!B5</f>
        <v>Nummela</v>
      </c>
      <c r="H4" s="13" t="s">
        <v>40</v>
      </c>
      <c r="I4" s="3"/>
      <c r="J4" s="3"/>
      <c r="K4" s="3">
        <f>W30</f>
        <v>0</v>
      </c>
      <c r="L4" s="14" t="str">
        <f>Tulokset!D40</f>
        <v/>
      </c>
      <c r="M4" s="3"/>
      <c r="N4" s="13" t="s">
        <v>40</v>
      </c>
      <c r="O4" s="3">
        <f>IF(K13="",0,K13)</f>
        <v>0</v>
      </c>
      <c r="P4" s="14" t="str">
        <f>Tulokset!G40</f>
        <v/>
      </c>
      <c r="Q4" s="3"/>
      <c r="R4" s="13" t="s">
        <v>40</v>
      </c>
      <c r="S4" s="3"/>
      <c r="T4" s="3"/>
      <c r="U4" s="3" t="str">
        <f>W13</f>
        <v/>
      </c>
      <c r="V4" s="14" t="str">
        <f>Tulokset!J40</f>
        <v/>
      </c>
    </row>
    <row r="5" spans="2:23" x14ac:dyDescent="0.2">
      <c r="H5" s="13" t="s">
        <v>55</v>
      </c>
      <c r="I5" s="3"/>
      <c r="J5" s="3"/>
      <c r="K5" s="3">
        <f>AH30</f>
        <v>0</v>
      </c>
      <c r="L5" s="14" t="str">
        <f>Tulokset!D54</f>
        <v/>
      </c>
      <c r="M5" s="3"/>
      <c r="N5" s="13" t="s">
        <v>55</v>
      </c>
      <c r="O5" s="3">
        <f>IF(K14="",0,K14)</f>
        <v>0</v>
      </c>
      <c r="P5" s="14" t="str">
        <f>Tulokset!G54</f>
        <v/>
      </c>
      <c r="Q5" s="3"/>
      <c r="R5" s="13" t="s">
        <v>55</v>
      </c>
      <c r="S5" s="3"/>
      <c r="T5" s="3"/>
      <c r="U5" s="3" t="str">
        <f>W14</f>
        <v/>
      </c>
      <c r="V5" s="14" t="str">
        <f>Tulokset!J54</f>
        <v/>
      </c>
    </row>
    <row r="6" spans="2:23" x14ac:dyDescent="0.2">
      <c r="H6" s="13" t="s">
        <v>32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32</v>
      </c>
      <c r="O6" s="3">
        <f>SUM(O3:O5)</f>
        <v>0</v>
      </c>
      <c r="P6" s="14">
        <f>SUM(P3:P5)</f>
        <v>0</v>
      </c>
      <c r="Q6" s="3"/>
      <c r="R6" s="13" t="s">
        <v>32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57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57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0</v>
      </c>
      <c r="L8" s="17">
        <f>L6-L7</f>
        <v>0</v>
      </c>
      <c r="M8" s="3"/>
      <c r="N8" s="15" t="s">
        <v>58</v>
      </c>
      <c r="O8" s="16">
        <f>O6-O7</f>
        <v>0</v>
      </c>
      <c r="P8" s="17">
        <f>P6-P7</f>
        <v>0</v>
      </c>
      <c r="Q8" s="3"/>
      <c r="R8" s="15" t="s">
        <v>58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32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2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3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32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32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Kilpailu!B19</f>
        <v>0</v>
      </c>
      <c r="D2" s="31"/>
      <c r="H2" s="11" t="s">
        <v>56</v>
      </c>
      <c r="I2" s="12"/>
      <c r="J2" s="12"/>
      <c r="K2" s="12"/>
      <c r="L2" s="30" t="s">
        <v>53</v>
      </c>
      <c r="M2" s="3"/>
      <c r="N2" s="11" t="s">
        <v>16</v>
      </c>
      <c r="O2" s="12"/>
      <c r="P2" s="30" t="s">
        <v>53</v>
      </c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9">
        <f>Kilpailu!B6</f>
        <v>41111</v>
      </c>
      <c r="H3" s="13" t="s">
        <v>39</v>
      </c>
      <c r="I3" s="3"/>
      <c r="J3" s="3"/>
      <c r="K3" s="3">
        <f>K30</f>
        <v>0</v>
      </c>
      <c r="L3" s="14" t="str">
        <f>Tulokset!D27</f>
        <v/>
      </c>
      <c r="M3" s="3"/>
      <c r="N3" s="13" t="s">
        <v>39</v>
      </c>
      <c r="O3" s="3" t="str">
        <f>K12</f>
        <v/>
      </c>
      <c r="P3" s="14" t="str">
        <f>Tulokset!G27</f>
        <v/>
      </c>
      <c r="R3" s="13" t="s">
        <v>39</v>
      </c>
      <c r="S3" s="3"/>
      <c r="T3" s="3"/>
      <c r="U3" s="3" t="str">
        <f>W12</f>
        <v/>
      </c>
      <c r="V3" s="14" t="str">
        <f>Tulokset!J27</f>
        <v/>
      </c>
    </row>
    <row r="4" spans="2:23" x14ac:dyDescent="0.2">
      <c r="B4" s="2" t="s">
        <v>34</v>
      </c>
      <c r="C4" s="2" t="str">
        <f>Kilpailu!B5</f>
        <v>Nummela</v>
      </c>
      <c r="H4" s="13" t="s">
        <v>40</v>
      </c>
      <c r="I4" s="3"/>
      <c r="J4" s="3"/>
      <c r="K4" s="3">
        <f>W30</f>
        <v>0</v>
      </c>
      <c r="L4" s="14" t="str">
        <f>Tulokset!D41</f>
        <v/>
      </c>
      <c r="M4" s="3"/>
      <c r="N4" s="13" t="s">
        <v>40</v>
      </c>
      <c r="O4" s="3" t="str">
        <f>K13</f>
        <v/>
      </c>
      <c r="P4" s="14" t="str">
        <f>Tulokset!G41</f>
        <v/>
      </c>
      <c r="R4" s="13" t="s">
        <v>40</v>
      </c>
      <c r="S4" s="3"/>
      <c r="T4" s="3"/>
      <c r="U4" s="3" t="str">
        <f>W13</f>
        <v/>
      </c>
      <c r="V4" s="14" t="str">
        <f>Tulokset!J41</f>
        <v/>
      </c>
    </row>
    <row r="5" spans="2:23" x14ac:dyDescent="0.2">
      <c r="H5" s="13" t="s">
        <v>55</v>
      </c>
      <c r="I5" s="3"/>
      <c r="J5" s="3"/>
      <c r="K5" s="3">
        <f>AH30</f>
        <v>0</v>
      </c>
      <c r="L5" s="14" t="str">
        <f>Tulokset!D55</f>
        <v/>
      </c>
      <c r="M5" s="3"/>
      <c r="N5" s="13" t="s">
        <v>55</v>
      </c>
      <c r="O5" s="3" t="str">
        <f>K14</f>
        <v/>
      </c>
      <c r="P5" s="14" t="str">
        <f>Tulokset!G55</f>
        <v/>
      </c>
      <c r="R5" s="13" t="s">
        <v>55</v>
      </c>
      <c r="S5" s="3"/>
      <c r="T5" s="3"/>
      <c r="U5" s="3" t="str">
        <f>W14</f>
        <v/>
      </c>
      <c r="V5" s="14" t="str">
        <f>Tulokset!J55</f>
        <v/>
      </c>
    </row>
    <row r="6" spans="2:23" x14ac:dyDescent="0.2">
      <c r="H6" s="13" t="s">
        <v>32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32</v>
      </c>
      <c r="O6" s="3">
        <f>SUM(O3:O5)</f>
        <v>0</v>
      </c>
      <c r="P6" s="14">
        <f>SUM(P3:P5)</f>
        <v>0</v>
      </c>
      <c r="R6" s="13" t="s">
        <v>32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57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57</v>
      </c>
      <c r="O7" s="3">
        <f>IF(COUNT(O3:O5)=3,SMALL(O3:O5,1),0)</f>
        <v>0</v>
      </c>
      <c r="P7" s="14">
        <f>IF(COUNT(P3:P5)=3,SMALL(P3:P5,1),0)</f>
        <v>0</v>
      </c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0</v>
      </c>
      <c r="L8" s="17">
        <f>L6-L7</f>
        <v>0</v>
      </c>
      <c r="M8" s="3"/>
      <c r="N8" s="15" t="s">
        <v>58</v>
      </c>
      <c r="O8" s="16">
        <f>O6-O7</f>
        <v>0</v>
      </c>
      <c r="P8" s="17">
        <f>P6-P7</f>
        <v>0</v>
      </c>
      <c r="R8" s="15" t="s">
        <v>58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32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2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3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32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32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Kilpailu!B20</f>
        <v>0</v>
      </c>
      <c r="D2" s="31"/>
      <c r="H2" s="11" t="s">
        <v>56</v>
      </c>
      <c r="I2" s="12"/>
      <c r="J2" s="12"/>
      <c r="K2" s="12"/>
      <c r="L2" s="30" t="s">
        <v>53</v>
      </c>
      <c r="M2" s="3"/>
      <c r="N2" s="11" t="s">
        <v>16</v>
      </c>
      <c r="O2" s="12"/>
      <c r="P2" s="30" t="s">
        <v>53</v>
      </c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9">
        <f>Kilpailu!B6</f>
        <v>41111</v>
      </c>
      <c r="H3" s="13" t="s">
        <v>39</v>
      </c>
      <c r="I3" s="3"/>
      <c r="J3" s="3"/>
      <c r="K3" s="3">
        <f>K30</f>
        <v>0</v>
      </c>
      <c r="L3" s="14" t="str">
        <f>Tulokset!D28</f>
        <v/>
      </c>
      <c r="M3" s="3"/>
      <c r="N3" s="13" t="s">
        <v>39</v>
      </c>
      <c r="O3" s="3" t="str">
        <f>K12</f>
        <v/>
      </c>
      <c r="P3" s="14" t="str">
        <f>Tulokset!G28</f>
        <v/>
      </c>
      <c r="R3" s="13" t="s">
        <v>39</v>
      </c>
      <c r="S3" s="3"/>
      <c r="T3" s="3"/>
      <c r="U3" s="3" t="str">
        <f>W12</f>
        <v/>
      </c>
      <c r="V3" s="14" t="str">
        <f>Tulokset!J28</f>
        <v/>
      </c>
    </row>
    <row r="4" spans="2:23" x14ac:dyDescent="0.2">
      <c r="B4" s="2" t="s">
        <v>34</v>
      </c>
      <c r="C4" s="2" t="str">
        <f>Kilpailu!B5</f>
        <v>Nummela</v>
      </c>
      <c r="H4" s="13" t="s">
        <v>40</v>
      </c>
      <c r="I4" s="3"/>
      <c r="J4" s="3"/>
      <c r="K4" s="3">
        <f>W30</f>
        <v>0</v>
      </c>
      <c r="L4" s="14" t="str">
        <f>Tulokset!D42</f>
        <v/>
      </c>
      <c r="M4" s="3"/>
      <c r="N4" s="13" t="s">
        <v>40</v>
      </c>
      <c r="O4" s="3" t="str">
        <f>K13</f>
        <v/>
      </c>
      <c r="P4" s="14" t="str">
        <f>Tulokset!G42</f>
        <v/>
      </c>
      <c r="R4" s="13" t="s">
        <v>40</v>
      </c>
      <c r="S4" s="3"/>
      <c r="T4" s="3"/>
      <c r="U4" s="3" t="str">
        <f>W13</f>
        <v/>
      </c>
      <c r="V4" s="14" t="str">
        <f>Tulokset!J42</f>
        <v/>
      </c>
    </row>
    <row r="5" spans="2:23" x14ac:dyDescent="0.2">
      <c r="H5" s="13" t="s">
        <v>55</v>
      </c>
      <c r="I5" s="3"/>
      <c r="J5" s="3"/>
      <c r="K5" s="3">
        <f>AH30</f>
        <v>0</v>
      </c>
      <c r="L5" s="14" t="str">
        <f>Tulokset!D56</f>
        <v/>
      </c>
      <c r="M5" s="3"/>
      <c r="N5" s="13" t="s">
        <v>55</v>
      </c>
      <c r="O5" s="3" t="str">
        <f>K14</f>
        <v/>
      </c>
      <c r="P5" s="14" t="str">
        <f>Tulokset!G56</f>
        <v/>
      </c>
      <c r="R5" s="13" t="s">
        <v>55</v>
      </c>
      <c r="S5" s="3"/>
      <c r="T5" s="3"/>
      <c r="U5" s="3" t="str">
        <f>W14</f>
        <v/>
      </c>
      <c r="V5" s="14" t="str">
        <f>Tulokset!J56</f>
        <v/>
      </c>
    </row>
    <row r="6" spans="2:23" x14ac:dyDescent="0.2">
      <c r="H6" s="13" t="s">
        <v>32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32</v>
      </c>
      <c r="O6" s="3">
        <f>SUM(O3:O5)</f>
        <v>0</v>
      </c>
      <c r="P6" s="14">
        <f>SUM(P3:P5)</f>
        <v>0</v>
      </c>
      <c r="R6" s="13" t="s">
        <v>32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57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57</v>
      </c>
      <c r="O7" s="3">
        <f>IF(COUNT(O3:O5)=3,SMALL(O3:O5,1),0)</f>
        <v>0</v>
      </c>
      <c r="P7" s="14">
        <f>IF(COUNT(P3:P5)=3,SMALL(P3:P5,1),0)</f>
        <v>0</v>
      </c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0</v>
      </c>
      <c r="L8" s="17">
        <f>L6-L7</f>
        <v>0</v>
      </c>
      <c r="M8" s="3"/>
      <c r="N8" s="15" t="s">
        <v>58</v>
      </c>
      <c r="O8" s="16">
        <f>O6-O7</f>
        <v>0</v>
      </c>
      <c r="P8" s="17">
        <f>P6-P7</f>
        <v>0</v>
      </c>
      <c r="R8" s="15" t="s">
        <v>58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32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2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3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32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32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G3" sqref="G3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Kilpailu!B21</f>
        <v>0</v>
      </c>
      <c r="D2" s="31"/>
      <c r="H2" s="11" t="s">
        <v>56</v>
      </c>
      <c r="I2" s="12"/>
      <c r="J2" s="12"/>
      <c r="K2" s="12"/>
      <c r="L2" s="30" t="s">
        <v>53</v>
      </c>
      <c r="M2" s="3"/>
      <c r="N2" s="11" t="s">
        <v>16</v>
      </c>
      <c r="O2" s="12"/>
      <c r="P2" s="30" t="s">
        <v>53</v>
      </c>
      <c r="R2" s="11" t="s">
        <v>63</v>
      </c>
      <c r="S2" s="12"/>
      <c r="T2" s="12"/>
      <c r="U2" s="12"/>
      <c r="V2" s="30" t="s">
        <v>53</v>
      </c>
    </row>
    <row r="3" spans="2:23" x14ac:dyDescent="0.2">
      <c r="B3" s="2" t="s">
        <v>49</v>
      </c>
      <c r="C3" s="9">
        <f>Kilpailu!B6</f>
        <v>41111</v>
      </c>
      <c r="H3" s="13" t="s">
        <v>39</v>
      </c>
      <c r="I3" s="3"/>
      <c r="J3" s="3"/>
      <c r="K3" s="3">
        <f>K30</f>
        <v>0</v>
      </c>
      <c r="L3" s="14" t="str">
        <f>Tulokset!D29</f>
        <v/>
      </c>
      <c r="M3" s="3"/>
      <c r="N3" s="13" t="s">
        <v>39</v>
      </c>
      <c r="O3" s="3" t="str">
        <f>K12</f>
        <v/>
      </c>
      <c r="P3" s="14" t="str">
        <f>Tulokset!G29</f>
        <v/>
      </c>
      <c r="R3" s="13" t="s">
        <v>39</v>
      </c>
      <c r="S3" s="3"/>
      <c r="T3" s="3"/>
      <c r="U3" s="3" t="str">
        <f>W12</f>
        <v/>
      </c>
      <c r="V3" s="14" t="str">
        <f>Tulokset!J29</f>
        <v/>
      </c>
    </row>
    <row r="4" spans="2:23" x14ac:dyDescent="0.2">
      <c r="B4" s="2" t="s">
        <v>34</v>
      </c>
      <c r="C4" s="2" t="str">
        <f>Kilpailu!B5</f>
        <v>Nummela</v>
      </c>
      <c r="H4" s="13" t="s">
        <v>40</v>
      </c>
      <c r="I4" s="3"/>
      <c r="J4" s="3"/>
      <c r="K4" s="3">
        <f>W30</f>
        <v>0</v>
      </c>
      <c r="L4" s="14" t="str">
        <f>Tulokset!D43</f>
        <v/>
      </c>
      <c r="M4" s="3"/>
      <c r="N4" s="13" t="s">
        <v>40</v>
      </c>
      <c r="O4" s="3" t="str">
        <f>K13</f>
        <v/>
      </c>
      <c r="P4" s="14" t="str">
        <f>Tulokset!G43</f>
        <v/>
      </c>
      <c r="R4" s="13" t="s">
        <v>40</v>
      </c>
      <c r="S4" s="3"/>
      <c r="T4" s="3"/>
      <c r="U4" s="3" t="str">
        <f>W13</f>
        <v/>
      </c>
      <c r="V4" s="14" t="str">
        <f>Tulokset!J43</f>
        <v/>
      </c>
    </row>
    <row r="5" spans="2:23" x14ac:dyDescent="0.2">
      <c r="H5" s="13" t="s">
        <v>55</v>
      </c>
      <c r="I5" s="3"/>
      <c r="J5" s="3"/>
      <c r="K5" s="3">
        <f>AH30</f>
        <v>0</v>
      </c>
      <c r="L5" s="14" t="str">
        <f>Tulokset!D57</f>
        <v/>
      </c>
      <c r="M5" s="3"/>
      <c r="N5" s="13" t="s">
        <v>55</v>
      </c>
      <c r="O5" s="3" t="str">
        <f>K14</f>
        <v/>
      </c>
      <c r="P5" s="14" t="str">
        <f>Tulokset!G57</f>
        <v/>
      </c>
      <c r="R5" s="13" t="s">
        <v>55</v>
      </c>
      <c r="S5" s="3"/>
      <c r="T5" s="3"/>
      <c r="U5" s="3" t="str">
        <f>W14</f>
        <v/>
      </c>
      <c r="V5" s="14" t="str">
        <f>Tulokset!J57</f>
        <v/>
      </c>
    </row>
    <row r="6" spans="2:23" x14ac:dyDescent="0.2">
      <c r="H6" s="13" t="s">
        <v>32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32</v>
      </c>
      <c r="O6" s="3">
        <f>SUM(O3:O5)</f>
        <v>0</v>
      </c>
      <c r="P6" s="14">
        <f>SUM(P3:P5)</f>
        <v>0</v>
      </c>
      <c r="R6" s="13" t="s">
        <v>32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57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57</v>
      </c>
      <c r="O7" s="3">
        <f>IF(COUNT(O3:O5)=3,SMALL(O3:O5,1),0)</f>
        <v>0</v>
      </c>
      <c r="P7" s="14">
        <f>IF(COUNT(P3:P5)=3,SMALL(P3:P5,1),0)</f>
        <v>0</v>
      </c>
      <c r="R7" s="13" t="s">
        <v>57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58</v>
      </c>
      <c r="I8" s="16"/>
      <c r="J8" s="16"/>
      <c r="K8" s="16">
        <f>K6-K7</f>
        <v>0</v>
      </c>
      <c r="L8" s="17">
        <f>L6-L7</f>
        <v>0</v>
      </c>
      <c r="M8" s="3"/>
      <c r="N8" s="15" t="s">
        <v>58</v>
      </c>
      <c r="O8" s="16">
        <f>O6-O7</f>
        <v>0</v>
      </c>
      <c r="P8" s="17">
        <f>P6-P7</f>
        <v>0</v>
      </c>
      <c r="R8" s="15" t="s">
        <v>58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4" t="s">
        <v>50</v>
      </c>
      <c r="F10" s="64"/>
      <c r="G10" s="64"/>
      <c r="H10" s="64"/>
      <c r="I10" s="65"/>
      <c r="J10" s="3"/>
      <c r="K10" s="3"/>
      <c r="N10" s="11"/>
      <c r="O10" s="12"/>
      <c r="P10" s="12"/>
      <c r="Q10" s="64" t="s">
        <v>50</v>
      </c>
      <c r="R10" s="64"/>
      <c r="S10" s="64"/>
      <c r="T10" s="64"/>
      <c r="U10" s="65"/>
      <c r="V10" s="3"/>
      <c r="W10" s="3"/>
    </row>
    <row r="11" spans="2:23" x14ac:dyDescent="0.2">
      <c r="B11" s="13"/>
      <c r="C11" s="3"/>
      <c r="D11" s="3"/>
      <c r="E11" s="33" t="s">
        <v>26</v>
      </c>
      <c r="F11" s="10" t="s">
        <v>27</v>
      </c>
      <c r="G11" s="33" t="s">
        <v>28</v>
      </c>
      <c r="H11" s="10" t="s">
        <v>29</v>
      </c>
      <c r="I11" s="36" t="s">
        <v>30</v>
      </c>
      <c r="J11" s="3"/>
      <c r="K11" s="43" t="s">
        <v>31</v>
      </c>
      <c r="N11" s="13"/>
      <c r="O11" s="3"/>
      <c r="P11" s="3"/>
      <c r="Q11" s="33" t="s">
        <v>26</v>
      </c>
      <c r="R11" s="10" t="s">
        <v>27</v>
      </c>
      <c r="S11" s="33" t="s">
        <v>28</v>
      </c>
      <c r="T11" s="10" t="s">
        <v>29</v>
      </c>
      <c r="U11" s="36" t="s">
        <v>30</v>
      </c>
      <c r="V11" s="3"/>
      <c r="W11" s="43" t="s">
        <v>31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32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32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4" t="s">
        <v>50</v>
      </c>
      <c r="F19" s="64"/>
      <c r="G19" s="64"/>
      <c r="H19" s="64"/>
      <c r="I19" s="65"/>
      <c r="J19" s="3"/>
      <c r="K19" s="3"/>
      <c r="N19" s="11" t="s">
        <v>5</v>
      </c>
      <c r="O19" s="12">
        <v>2</v>
      </c>
      <c r="P19" s="12"/>
      <c r="Q19" s="64" t="s">
        <v>50</v>
      </c>
      <c r="R19" s="64"/>
      <c r="S19" s="64"/>
      <c r="T19" s="64"/>
      <c r="U19" s="65"/>
      <c r="V19" s="3"/>
      <c r="W19" s="3"/>
      <c r="Y19" s="11" t="s">
        <v>5</v>
      </c>
      <c r="Z19" s="12">
        <v>3</v>
      </c>
      <c r="AA19" s="12"/>
      <c r="AB19" s="64" t="s">
        <v>50</v>
      </c>
      <c r="AC19" s="64"/>
      <c r="AD19" s="64"/>
      <c r="AE19" s="64"/>
      <c r="AF19" s="65"/>
    </row>
    <row r="20" spans="2:34" x14ac:dyDescent="0.2">
      <c r="B20" s="13" t="s">
        <v>0</v>
      </c>
      <c r="C20" s="3" t="s">
        <v>1</v>
      </c>
      <c r="D20" s="3"/>
      <c r="E20" s="33" t="s">
        <v>26</v>
      </c>
      <c r="F20" s="10" t="s">
        <v>27</v>
      </c>
      <c r="G20" s="33" t="s">
        <v>28</v>
      </c>
      <c r="H20" s="10" t="s">
        <v>29</v>
      </c>
      <c r="I20" s="36" t="s">
        <v>30</v>
      </c>
      <c r="J20" s="3"/>
      <c r="K20" s="43" t="s">
        <v>31</v>
      </c>
      <c r="N20" s="13" t="s">
        <v>0</v>
      </c>
      <c r="O20" s="3" t="s">
        <v>1</v>
      </c>
      <c r="P20" s="3"/>
      <c r="Q20" s="33" t="s">
        <v>26</v>
      </c>
      <c r="R20" s="10" t="s">
        <v>27</v>
      </c>
      <c r="S20" s="33" t="s">
        <v>28</v>
      </c>
      <c r="T20" s="10" t="s">
        <v>29</v>
      </c>
      <c r="U20" s="36" t="s">
        <v>30</v>
      </c>
      <c r="V20" s="3"/>
      <c r="W20" s="43" t="s">
        <v>31</v>
      </c>
      <c r="Y20" s="13" t="s">
        <v>0</v>
      </c>
      <c r="Z20" s="3" t="s">
        <v>1</v>
      </c>
      <c r="AA20" s="3"/>
      <c r="AB20" s="33" t="s">
        <v>26</v>
      </c>
      <c r="AC20" s="10" t="s">
        <v>27</v>
      </c>
      <c r="AD20" s="33" t="s">
        <v>28</v>
      </c>
      <c r="AE20" s="10" t="s">
        <v>29</v>
      </c>
      <c r="AF20" s="36" t="s">
        <v>30</v>
      </c>
      <c r="AH20" s="43" t="s">
        <v>31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32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32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32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3"/>
  <sheetViews>
    <sheetView topLeftCell="A3" workbookViewId="0">
      <selection activeCell="C15" sqref="C15"/>
    </sheetView>
  </sheetViews>
  <sheetFormatPr defaultRowHeight="15" x14ac:dyDescent="0.25"/>
  <cols>
    <col min="2" max="2" width="5.140625" bestFit="1" customWidth="1"/>
    <col min="3" max="3" width="33.42578125" bestFit="1" customWidth="1"/>
    <col min="4" max="4" width="7.5703125" bestFit="1" customWidth="1"/>
  </cols>
  <sheetData>
    <row r="2" spans="1:4" x14ac:dyDescent="0.25">
      <c r="B2" t="s">
        <v>6</v>
      </c>
      <c r="C2" t="s">
        <v>7</v>
      </c>
      <c r="D2" t="s">
        <v>1</v>
      </c>
    </row>
    <row r="3" spans="1:4" x14ac:dyDescent="0.25">
      <c r="A3">
        <v>2012</v>
      </c>
      <c r="B3">
        <v>1</v>
      </c>
      <c r="C3" t="s">
        <v>69</v>
      </c>
      <c r="D3">
        <v>3.5</v>
      </c>
    </row>
    <row r="4" spans="1:4" x14ac:dyDescent="0.25">
      <c r="A4">
        <v>2012</v>
      </c>
      <c r="B4">
        <v>2</v>
      </c>
      <c r="C4" t="s">
        <v>70</v>
      </c>
      <c r="D4">
        <v>4</v>
      </c>
    </row>
    <row r="5" spans="1:4" x14ac:dyDescent="0.25">
      <c r="A5">
        <v>2012</v>
      </c>
      <c r="B5">
        <v>3</v>
      </c>
      <c r="C5" t="s">
        <v>71</v>
      </c>
      <c r="D5">
        <v>4</v>
      </c>
    </row>
    <row r="6" spans="1:4" x14ac:dyDescent="0.25">
      <c r="A6">
        <v>2012</v>
      </c>
      <c r="B6">
        <v>4</v>
      </c>
      <c r="C6" t="s">
        <v>72</v>
      </c>
      <c r="D6">
        <v>4</v>
      </c>
    </row>
    <row r="7" spans="1:4" x14ac:dyDescent="0.25">
      <c r="A7">
        <v>2012</v>
      </c>
      <c r="B7">
        <v>5</v>
      </c>
      <c r="C7" t="s">
        <v>73</v>
      </c>
      <c r="D7">
        <v>4.5</v>
      </c>
    </row>
    <row r="8" spans="1:4" x14ac:dyDescent="0.25">
      <c r="A8">
        <v>2012</v>
      </c>
      <c r="B8">
        <v>6</v>
      </c>
      <c r="C8" t="s">
        <v>74</v>
      </c>
      <c r="D8">
        <v>4.5</v>
      </c>
    </row>
    <row r="9" spans="1:4" x14ac:dyDescent="0.25">
      <c r="A9">
        <v>2012</v>
      </c>
      <c r="B9">
        <v>7</v>
      </c>
      <c r="C9" t="s">
        <v>75</v>
      </c>
      <c r="D9">
        <v>5</v>
      </c>
    </row>
    <row r="10" spans="1:4" x14ac:dyDescent="0.25">
      <c r="A10">
        <v>2012</v>
      </c>
      <c r="B10">
        <v>8</v>
      </c>
      <c r="C10" t="s">
        <v>76</v>
      </c>
      <c r="D10">
        <v>5</v>
      </c>
    </row>
    <row r="11" spans="1:4" x14ac:dyDescent="0.25">
      <c r="A11">
        <v>2012</v>
      </c>
      <c r="B11">
        <v>9</v>
      </c>
      <c r="C11" t="s">
        <v>77</v>
      </c>
      <c r="D11">
        <v>5.5</v>
      </c>
    </row>
    <row r="12" spans="1:4" x14ac:dyDescent="0.25">
      <c r="A12">
        <v>2012</v>
      </c>
      <c r="B12">
        <v>10</v>
      </c>
      <c r="C12" t="s">
        <v>78</v>
      </c>
      <c r="D12">
        <v>5.5</v>
      </c>
    </row>
    <row r="13" spans="1:4" x14ac:dyDescent="0.25">
      <c r="A13">
        <v>2012</v>
      </c>
      <c r="B13">
        <v>11</v>
      </c>
      <c r="C13" t="s">
        <v>79</v>
      </c>
      <c r="D13">
        <v>6</v>
      </c>
    </row>
    <row r="14" spans="1:4" x14ac:dyDescent="0.25">
      <c r="A14">
        <v>2012</v>
      </c>
      <c r="B14">
        <v>12</v>
      </c>
      <c r="C14" t="s">
        <v>80</v>
      </c>
      <c r="D14">
        <v>6</v>
      </c>
    </row>
    <row r="15" spans="1:4" x14ac:dyDescent="0.25">
      <c r="A15">
        <v>2012</v>
      </c>
      <c r="B15">
        <v>13</v>
      </c>
      <c r="C15" t="s">
        <v>25</v>
      </c>
      <c r="D15">
        <v>6.5</v>
      </c>
    </row>
    <row r="16" spans="1:4" x14ac:dyDescent="0.25">
      <c r="A16">
        <v>2012</v>
      </c>
      <c r="B16">
        <v>14</v>
      </c>
      <c r="C16" t="s">
        <v>81</v>
      </c>
      <c r="D16">
        <v>6.5</v>
      </c>
    </row>
    <row r="17" spans="1:4" x14ac:dyDescent="0.25">
      <c r="A17">
        <v>2012</v>
      </c>
      <c r="B17">
        <v>15</v>
      </c>
      <c r="C17" t="s">
        <v>82</v>
      </c>
      <c r="D17">
        <v>7</v>
      </c>
    </row>
    <row r="18" spans="1:4" x14ac:dyDescent="0.25">
      <c r="A18">
        <v>2012</v>
      </c>
      <c r="B18">
        <v>16</v>
      </c>
      <c r="C18" t="s">
        <v>83</v>
      </c>
      <c r="D18">
        <v>7.5</v>
      </c>
    </row>
    <row r="19" spans="1:4" x14ac:dyDescent="0.25">
      <c r="A19">
        <v>2012</v>
      </c>
      <c r="B19">
        <v>17</v>
      </c>
      <c r="C19" t="s">
        <v>84</v>
      </c>
      <c r="D19">
        <v>7.5</v>
      </c>
    </row>
    <row r="20" spans="1:4" x14ac:dyDescent="0.25">
      <c r="A20">
        <v>2012</v>
      </c>
      <c r="B20">
        <v>18</v>
      </c>
      <c r="C20" t="s">
        <v>9</v>
      </c>
      <c r="D20">
        <v>7.5</v>
      </c>
    </row>
    <row r="21" spans="1:4" x14ac:dyDescent="0.25">
      <c r="A21">
        <v>2012</v>
      </c>
      <c r="B21">
        <v>19</v>
      </c>
      <c r="C21" t="s">
        <v>10</v>
      </c>
      <c r="D21">
        <v>8</v>
      </c>
    </row>
    <row r="22" spans="1:4" x14ac:dyDescent="0.25">
      <c r="A22">
        <v>2012</v>
      </c>
      <c r="B22">
        <v>20</v>
      </c>
      <c r="C22" t="s">
        <v>11</v>
      </c>
      <c r="D22">
        <v>8</v>
      </c>
    </row>
    <row r="23" spans="1:4" x14ac:dyDescent="0.25">
      <c r="A23">
        <v>2012</v>
      </c>
      <c r="B23">
        <v>21</v>
      </c>
      <c r="C23" t="s">
        <v>23</v>
      </c>
      <c r="D23">
        <v>8</v>
      </c>
    </row>
    <row r="24" spans="1:4" x14ac:dyDescent="0.25">
      <c r="A24">
        <v>2012</v>
      </c>
      <c r="B24">
        <v>22</v>
      </c>
      <c r="C24" t="s">
        <v>13</v>
      </c>
      <c r="D24">
        <v>8.5</v>
      </c>
    </row>
    <row r="25" spans="1:4" x14ac:dyDescent="0.25">
      <c r="A25">
        <v>2012</v>
      </c>
      <c r="B25">
        <v>23</v>
      </c>
      <c r="C25" t="s">
        <v>85</v>
      </c>
      <c r="D25">
        <v>8.5</v>
      </c>
    </row>
    <row r="26" spans="1:4" x14ac:dyDescent="0.25">
      <c r="A26">
        <v>2012</v>
      </c>
      <c r="B26">
        <v>24</v>
      </c>
      <c r="C26" t="s">
        <v>14</v>
      </c>
      <c r="D26">
        <v>8.5</v>
      </c>
    </row>
    <row r="27" spans="1:4" x14ac:dyDescent="0.25">
      <c r="A27">
        <v>2012</v>
      </c>
      <c r="B27">
        <v>25</v>
      </c>
      <c r="C27" t="s">
        <v>12</v>
      </c>
      <c r="D27">
        <v>9</v>
      </c>
    </row>
    <row r="28" spans="1:4" x14ac:dyDescent="0.25">
      <c r="A28">
        <v>2012</v>
      </c>
      <c r="B28">
        <v>26</v>
      </c>
      <c r="C28" t="s">
        <v>15</v>
      </c>
      <c r="D28">
        <v>9</v>
      </c>
    </row>
    <row r="29" spans="1:4" x14ac:dyDescent="0.25">
      <c r="A29">
        <v>2012</v>
      </c>
      <c r="B29">
        <v>27</v>
      </c>
      <c r="C29" t="s">
        <v>68</v>
      </c>
      <c r="D29">
        <v>9.5</v>
      </c>
    </row>
    <row r="30" spans="1:4" x14ac:dyDescent="0.25">
      <c r="A30">
        <v>2012</v>
      </c>
      <c r="B30">
        <v>28</v>
      </c>
      <c r="C30" t="s">
        <v>86</v>
      </c>
      <c r="D30">
        <v>9.5</v>
      </c>
    </row>
    <row r="31" spans="1:4" x14ac:dyDescent="0.25">
      <c r="A31">
        <v>2012</v>
      </c>
      <c r="B31">
        <v>29</v>
      </c>
      <c r="C31" t="s">
        <v>87</v>
      </c>
      <c r="D31">
        <v>10</v>
      </c>
    </row>
    <row r="32" spans="1:4" x14ac:dyDescent="0.25">
      <c r="A32">
        <v>2012</v>
      </c>
      <c r="B32">
        <v>30</v>
      </c>
      <c r="C32" t="s">
        <v>88</v>
      </c>
      <c r="D32">
        <v>10</v>
      </c>
    </row>
    <row r="34" spans="1:4" x14ac:dyDescent="0.25">
      <c r="A34">
        <v>2012</v>
      </c>
      <c r="B34" t="s">
        <v>89</v>
      </c>
      <c r="C34" t="s">
        <v>90</v>
      </c>
      <c r="D34">
        <v>5.5</v>
      </c>
    </row>
    <row r="35" spans="1:4" x14ac:dyDescent="0.25">
      <c r="A35">
        <v>2012</v>
      </c>
      <c r="B35" t="s">
        <v>67</v>
      </c>
      <c r="C35" t="s">
        <v>8</v>
      </c>
      <c r="D35">
        <v>7</v>
      </c>
    </row>
    <row r="36" spans="1:4" x14ac:dyDescent="0.25">
      <c r="A36">
        <v>2012</v>
      </c>
      <c r="B36" t="s">
        <v>91</v>
      </c>
      <c r="C36" t="s">
        <v>92</v>
      </c>
      <c r="D36">
        <v>8</v>
      </c>
    </row>
    <row r="37" spans="1:4" x14ac:dyDescent="0.25">
      <c r="A37">
        <v>2012</v>
      </c>
      <c r="B37" t="s">
        <v>93</v>
      </c>
      <c r="C37" t="s">
        <v>94</v>
      </c>
      <c r="D37">
        <v>8.5</v>
      </c>
    </row>
    <row r="38" spans="1:4" x14ac:dyDescent="0.25">
      <c r="A38">
        <v>2012</v>
      </c>
      <c r="B38" t="s">
        <v>95</v>
      </c>
      <c r="C38" t="s">
        <v>96</v>
      </c>
      <c r="D38">
        <v>8.5</v>
      </c>
    </row>
    <row r="39" spans="1:4" x14ac:dyDescent="0.25">
      <c r="A39">
        <v>2012</v>
      </c>
      <c r="B39" t="s">
        <v>97</v>
      </c>
      <c r="C39" t="s">
        <v>98</v>
      </c>
      <c r="D39">
        <v>9</v>
      </c>
    </row>
    <row r="40" spans="1:4" x14ac:dyDescent="0.25">
      <c r="A40">
        <v>2012</v>
      </c>
      <c r="B40" t="s">
        <v>99</v>
      </c>
      <c r="C40" t="s">
        <v>100</v>
      </c>
      <c r="D40">
        <v>9.5</v>
      </c>
    </row>
    <row r="41" spans="1:4" x14ac:dyDescent="0.25">
      <c r="A41">
        <v>2012</v>
      </c>
      <c r="B41" t="s">
        <v>101</v>
      </c>
      <c r="C41" t="s">
        <v>102</v>
      </c>
      <c r="D41">
        <v>10</v>
      </c>
    </row>
    <row r="42" spans="1:4" x14ac:dyDescent="0.25">
      <c r="A42">
        <v>2012</v>
      </c>
      <c r="B42" t="s">
        <v>103</v>
      </c>
      <c r="C42" t="s">
        <v>104</v>
      </c>
      <c r="D42">
        <v>10.5</v>
      </c>
    </row>
    <row r="43" spans="1:4" x14ac:dyDescent="0.25">
      <c r="A43">
        <v>2012</v>
      </c>
      <c r="B43" t="s">
        <v>105</v>
      </c>
      <c r="C43" t="s">
        <v>106</v>
      </c>
      <c r="D43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Liikkeet</vt:lpstr>
    </vt:vector>
  </TitlesOfParts>
  <Company>Motive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 Ketonen</dc:creator>
  <cp:lastModifiedBy>Matti Ketonen</cp:lastModifiedBy>
  <cp:lastPrinted>2011-09-18T07:33:45Z</cp:lastPrinted>
  <dcterms:created xsi:type="dcterms:W3CDTF">2011-07-31T17:01:47Z</dcterms:created>
  <dcterms:modified xsi:type="dcterms:W3CDTF">2012-07-21T16:10:49Z</dcterms:modified>
</cp:coreProperties>
</file>